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795" activeTab="0"/>
  </bookViews>
  <sheets>
    <sheet name="To bia" sheetId="1" r:id="rId1"/>
    <sheet name="CDKT" sheetId="2" r:id="rId2"/>
    <sheet name="KQKD" sheetId="3" r:id="rId3"/>
    <sheet name="LCTT" sheetId="4" r:id="rId4"/>
    <sheet name="T. Minh" sheetId="5" r:id="rId5"/>
    <sheet name="T. Minh Von" sheetId="6" r:id="rId6"/>
  </sheets>
  <definedNames>
    <definedName name="_xlnm.Print_Titles" localSheetId="1">'CDKT'!$8:$8</definedName>
  </definedNames>
  <calcPr fullCalcOnLoad="1"/>
</workbook>
</file>

<file path=xl/sharedStrings.xml><?xml version="1.0" encoding="utf-8"?>
<sst xmlns="http://schemas.openxmlformats.org/spreadsheetml/2006/main" count="775" uniqueCount="654">
  <si>
    <t>Các trường hợp hoặc sự kiện dẫn đến phải trích thêm hoặc hoàn nhập dự phòng giảm giá hàng tồn kho: hàng tồn kho lâu năm không sử</t>
  </si>
  <si>
    <t>dụng, hư hỏng.</t>
  </si>
  <si>
    <t>Cấp vốn cho nhà máy điện Tonle Bet</t>
  </si>
  <si>
    <t>_Nguyên giá TSCD cuối kỳ đã khấu hao hết nhưng vẫn còn sử dụng: 1.649.750.827 d</t>
  </si>
  <si>
    <t>9. Các khoản đầu tư tài chính dàn hạn</t>
  </si>
  <si>
    <t>Công ty TNHH nhà máy điện Tonle Bet</t>
  </si>
  <si>
    <t>10. Chi phí trả trước dài hạn và tài sản dài hạn khác</t>
  </si>
  <si>
    <t>Vật dụng văn phòng</t>
  </si>
  <si>
    <t>11. Vay và nợ ngắn hạn</t>
  </si>
  <si>
    <t>Vay thế chấp, theo hạn mức tín dụng, lãi suất 17.5% -&gt; 18% / năm đối với vay bằng VND, lãi suất 3 tháng thay đổi 1 lần, mục</t>
  </si>
  <si>
    <t>đích vay bổ sung vốn lưu động.</t>
  </si>
  <si>
    <t>12. Thuế và các khoản phải nộp nhà nước</t>
  </si>
  <si>
    <t xml:space="preserve">Thuế giá trị gia tăng </t>
  </si>
  <si>
    <t>13. Các khoản phải trả, phải nộp ngắn hạn khác</t>
  </si>
  <si>
    <t>Bảo hiểm xã hội, bảo hiểm Y Tế</t>
  </si>
  <si>
    <t>Trích trước chi phí lắp máy đã xuất hóa đơn</t>
  </si>
  <si>
    <t>Hoa hồng bán hàng</t>
  </si>
  <si>
    <t>14. Vốn chủ sở hữu</t>
  </si>
  <si>
    <t>_Phương pháp lập dự phòng giảm giá hàng tồn kho: dự phòng cho hàng hóa tồn kho được trích lập khi giá trị tồn kho không thu hồi</t>
  </si>
  <si>
    <t>đủ, khi hàng tồn kho bị hư hỏng, lỗi thời, giá bán bị giảm, hoặc chi phí hoàn thiện, chi phí để bán hàng tăng; Cuối kỳ kế toán hàng năm,</t>
  </si>
  <si>
    <t>khi giá trị thuần có thể thực hiện được của hàng tồn kho nhỏ hơn giá trị gốc thì phải lập dự phòng giảm giá hàng tồn kho. Số dự phòng</t>
  </si>
  <si>
    <t>giảm giá hàng tồn kho là số chênh lệch giữa giá gốc hàng tồn kho lớn hơn giá trị thuần có thể thực hiện được của chúng. Việc lập dự</t>
  </si>
  <si>
    <t>phòng giảm giá hàng tồn kho được thực hiện trên cơ sở từng mặt hàng tồn kho. Việc ước tính giá trị thuần có thể thực hiện được</t>
  </si>
  <si>
    <t>của hàng tồn kho phải dựa trên bằng chứng tin cậy thu thập lại được tại thời điểm ước tính và được tính đến sự biến động giá cả hoặc</t>
  </si>
  <si>
    <t>các chi phí trực tiếp liên quan đến các sự kiện sau ngày kết thúc năm tài chính, mà các sự kiện này được các nhận với các điều kiện</t>
  </si>
  <si>
    <t>hiện có ở thời điểm ước tính.</t>
  </si>
  <si>
    <t>Phương pháp lập dự phòng áp dụng theo Thông tư số  TT228/2009/TT-BTC ngày 7/12/2009.</t>
  </si>
  <si>
    <t>3. Nguyên tắc ghi nhận và khấu hao Tài sản cố định (TSCD) và thuê tài chính:</t>
  </si>
  <si>
    <t>_Nguyên tắc ghi nhận TSCD hữu hình, vô hình và thuê tài chính</t>
  </si>
  <si>
    <t xml:space="preserve">_Nguyên giá TSCD hữu hình và vô hình: là toàn bộ các chi phí mà doanh nghiệp phải bỏ ra để có tài sản cố định đó tính đến thời </t>
  </si>
  <si>
    <t>điểm đưa tài sản đó vào trạng thái sẵn sàng sử dụng theo dự tính.</t>
  </si>
  <si>
    <t>_Thời gian sử dụng TSCD: là thời gian doanh nghiệp dự tính sử dụng tài sản cố định vào hoạt động sản xuất, kinh doanh hoặc xác</t>
  </si>
  <si>
    <t>định theo số lượng, khối lượng sản phẩm dự kiến sản xuất được từ việc sử dụng tài sản cố định theo quy định hiện hành, ở điều kiện</t>
  </si>
  <si>
    <t>bình thường, phù hợp với các thông số kinh tế kỹ thuật của tài sản cố định và các yếu tố khác có liên quan đến sự hoạt động của tài</t>
  </si>
  <si>
    <t>sản cố định.</t>
  </si>
  <si>
    <t>_Hao mòn TSCD: là sự giảm dần giá trị sử dụng và giá trị của tài sản cố định do tham gia vào hoạt động sản xuất kinh doanh, do bào</t>
  </si>
  <si>
    <t>mòn tự nhiên, do tiến bộ kỹ thuật,… Trong quá trình hoạt động TSCD.</t>
  </si>
  <si>
    <t>_Giá trị còn lại của TSCD: là hiệu số giữa nguyên giá của TSCD sau khi trừ (-) số khấu hao lũy kế của TSCD tính đến thời điểm báo</t>
  </si>
  <si>
    <t>cáo.</t>
  </si>
  <si>
    <t>_Khấu hao TSCD: là việc tính toán và phân bổ một cách có hệ thống nguyên giá của tài sản cố định vào chi phí sản xuất, kinh doanh</t>
  </si>
  <si>
    <t>trong thời gian sử dụng của TSCD.</t>
  </si>
  <si>
    <t xml:space="preserve">_Phương pháp khấu hao TSCD: khấu hao được ghi nhận theo phương pháp đường thẳng dựa trên thời gian hữu dụng ước tính của </t>
  </si>
  <si>
    <t>các tàn sản trong phạm vi thông tư 203/2009/TT-BTC ngày 20/10/2009 của Bộ tài Chính.</t>
  </si>
  <si>
    <t>Thời gian sử dụng của các TSCD:</t>
  </si>
  <si>
    <t>Nhà xưởng, vật kiến trúc</t>
  </si>
  <si>
    <t>5-50 năm</t>
  </si>
  <si>
    <t>3-20 năm</t>
  </si>
  <si>
    <t>Phương tiện vận tải, truyền dẫn</t>
  </si>
  <si>
    <t>4-30 năm</t>
  </si>
  <si>
    <t>Thiết bị, dụng cụ quản lý</t>
  </si>
  <si>
    <t>5-10 năm</t>
  </si>
  <si>
    <t>Tài sản cố định vô hình</t>
  </si>
  <si>
    <t>thời hạn tối đa 20 năm</t>
  </si>
  <si>
    <t>TSCD vô hình là đất có thời hạn, thời gian sử dụng là thời hạn được phép sử dụng đất theo quy định.</t>
  </si>
  <si>
    <t>( gọi là công ty mẹ). Khi khoản đầu tư vào Công ty được nắm giữ trên 50% vốn chủ sở hữu ( nắm giữ trên 50% quyền biểu quyết)</t>
  </si>
  <si>
    <t>và có quyền chi phối các chính sách và hoạt động của doanh nghiệp nhằm thu được lợi ích kinh tế từ các hoạt động của doanh nghiệp</t>
  </si>
  <si>
    <t xml:space="preserve">đó. Khi doanh nghiệp đầu tư không còn quyền kiểm soát doanh nghiệp con thì ghi giảm khoản đầu tư và công ty con. Các khoản </t>
  </si>
  <si>
    <t>đầu tư này được phản ánh trên báo cáo tài chính riêng của công ty mẹ theo phương pháp giá gốc.</t>
  </si>
  <si>
    <t>_Nguyên tắc ghi nhận các khoản đầu tư vào công ty con: Công ty con là doanh nghiệp chịu sự kiểm soát của một doanh nghiệp khác</t>
  </si>
  <si>
    <t>_Nguyên  tắc ghi nhận các khoản đầu tư và công ty liên kết: Các công ty được xem là công ty liên kết với công ty khi công ty có</t>
  </si>
  <si>
    <t>Thuế và các khoản khác phải thu nhà nước</t>
  </si>
  <si>
    <t>V.05</t>
  </si>
  <si>
    <t>Thuế Nhập khẩu tạm nộp của các tờ khai SXXK</t>
  </si>
  <si>
    <t>Chi phí lắp các máy chưa xuất được hóa đơn</t>
  </si>
  <si>
    <t>vốn chủ sở hữu dài hạn trong các công ty này từ 20% đến dưới 50% ( từ 20% đến dưới 50% quyền biểu quyết), có ảnh hưởng đáng</t>
  </si>
  <si>
    <t>kể trong các quyết định về chính sách tài chính và hoạt động tại các công ty này. Các khoản đầu tư này được phản ánh trên báo cáo</t>
  </si>
  <si>
    <t>tài chính theo phương pháp giá gốc.</t>
  </si>
  <si>
    <t>_Phương pháp giá gốc: Là phương pháp kế toán mà khoản đầu tư được ghi nhận ban đầu theo giá gốc, sau đó không điều chỉnh theo</t>
  </si>
  <si>
    <t>những thay đổi của phần sở hữu của các nhà đầu tư trong tài sản thuần của bên nhận đầu tư. Báo cáo kết quả hoạt động kinh doanh</t>
  </si>
  <si>
    <t>chỉ phản ánh khoản thu nhập của các nhà đầu tư được phân chia lợi nhuận thuần lũy kế của bên nhận đầu tư.</t>
  </si>
  <si>
    <t>_Nguyên tắc ghi nhận các khoản vốn góp vào cơ sở kinh doanh đồng kiểm soát: Khoản vốn góp vào cơ sở kinh doanh đồng kiểm soát</t>
  </si>
  <si>
    <t xml:space="preserve">được hạch toán khi công ty có quyền đồng kiểm soát các chính sách tài chính và hoạt động của cơ sở này. Khi công ty không còn </t>
  </si>
  <si>
    <t xml:space="preserve">quyền đồng kiểm soát thì ghi giảm khoản đầu tư vào cơ sở kinh doanh đồng kiểm soát. Các khoản đầu tư này được phản ánh trên </t>
  </si>
  <si>
    <t>báo cáo tài chính theo phương pháp giá gốc. Khi góp vốn bằng tàn sản phi tiền tệ ( hàng tồn kho, TSCD,..) ghi nhận toàn bộ phần</t>
  </si>
  <si>
    <t xml:space="preserve">chênh lệch giữa giá đánh giá lại ( do các bên thỏa thuận) lớn hơn giá trị ghi sổ của tài sản phi tiền tệ mang đi góp vốn liên doanh vào </t>
  </si>
  <si>
    <t>thu nhập khác.</t>
  </si>
  <si>
    <t>_Nguyên tắc ghi nhận các khoản đầu tư ngắn hạn và dài hạn khác: Là các khoản đầu tư như: trái phiếu, cổ phiếu hoặ các khoản vốn</t>
  </si>
  <si>
    <t>công ty đang đầu tư vào các tổ chức kinh tế khác được thành lập theo quy định của pháp luật ( công ty nhà nước, công ty trách nhiệm</t>
  </si>
  <si>
    <t xml:space="preserve">hữu hạn, công ty cổ phần, công ty hợp danh) mà chỉ nắm giữ dưới 20% vốn chủ sở hữu ( dưới 20% quyền biểu quyết) và thời hạn </t>
  </si>
  <si>
    <t>thu hồi dưới 1 năm ( đầu tư ngắn hạn) hoặc trên 1 năm ( đầu tư dài hạn).</t>
  </si>
  <si>
    <t xml:space="preserve">              BÁO CÁO KẾT QUẢ HOẠT ĐỘNG KINH DOANH</t>
  </si>
  <si>
    <t>Chỉ tiêu</t>
  </si>
  <si>
    <t>BẢNG CÂN ĐỐI KẾ TOÁN</t>
  </si>
  <si>
    <t>DVT: Đồng</t>
  </si>
  <si>
    <t>Stt</t>
  </si>
  <si>
    <t>Nội dung</t>
  </si>
  <si>
    <t>I</t>
  </si>
  <si>
    <t>II</t>
  </si>
  <si>
    <t>III</t>
  </si>
  <si>
    <t>TỔNG CỘNG TÀI SẢN</t>
  </si>
  <si>
    <t>IV</t>
  </si>
  <si>
    <t>V</t>
  </si>
  <si>
    <t>TỔNG CỘNG NGUỒN VỐN</t>
  </si>
  <si>
    <t>Dương Thị Phương Thảo                                 Bùi Thị Phước Hạnh</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</si>
  <si>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</si>
  <si>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</si>
  <si>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</si>
  <si>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</si>
  <si>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</si>
  <si>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</si>
  <si>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</si>
  <si>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</si>
  <si>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</si>
  <si>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</si>
  <si>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</si>
  <si>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</si>
  <si>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</si>
  <si>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</si>
  <si>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</si>
  <si>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</si>
  <si>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 xml:space="preserve">           Giám đốc Thương mại &amp;Tài chính</t>
  </si>
  <si>
    <t>Phùng Minh Tuấn</t>
  </si>
  <si>
    <t xml:space="preserve">             Phùng Minh Tuấn</t>
  </si>
  <si>
    <t xml:space="preserve">    Giám đốc Thương mại &amp; Tài Chính</t>
  </si>
  <si>
    <t>3. Chi nhánh tại Đà Nẵng thành lập theo giấy chứng nhận số 3213002231 cấp ngày 26/09/2008. Ngày 11/11/2010 đã nhận</t>
  </si>
  <si>
    <t>Thông báo tạm ngừng hoạt động và đang làm thủ tục đóng mã số thuế của cục thuế Tp Đà Nẵng.</t>
  </si>
  <si>
    <t>Tại thời điểm 31/12/2010 công ty chưa phát sinh giảm giá hàng tồn kho.</t>
  </si>
  <si>
    <t>2. Các khoản đầu tư tài chính ngắn hạn</t>
  </si>
  <si>
    <t>3. Các khoản phải thu ngắn hạn khác</t>
  </si>
  <si>
    <t>4.Hàng tồn kho</t>
  </si>
  <si>
    <t>5. Tài sản ngắn hạn khác</t>
  </si>
  <si>
    <t>6. Vốn kinh doanh đơn vị trực thuộc</t>
  </si>
  <si>
    <t>7. Tài sản cố định hữu hình</t>
  </si>
  <si>
    <t>Thanh lý nhượng bán</t>
  </si>
  <si>
    <t>8. Tình hình tăng, giảm tài sản cố định vô hình</t>
  </si>
  <si>
    <t>Số 3 đường số 1 KCN Sóng Thần, Thị Xã Dĩ An, Tỉnh Bình Dương</t>
  </si>
  <si>
    <t>Từ 01/01/2011 đến 31/03/2011</t>
  </si>
  <si>
    <t>Từ 01/01/2010 đến 31/03/2010</t>
  </si>
  <si>
    <t>Ngày 25 tháng 04 năm 2011</t>
  </si>
  <si>
    <t>15. Vốn chủ sở hữu</t>
  </si>
  <si>
    <t>CÔNG TY CỔ PHẦN CHẾ TẠO MÁY DZĨ AN</t>
  </si>
  <si>
    <t>THUYẾT MINH BÁO CÁO TÀI CHÍNH</t>
  </si>
  <si>
    <t>Mẫu số B 09-DN</t>
  </si>
  <si>
    <t>1. Hình thức sở hữu vốn: Cổ phần</t>
  </si>
  <si>
    <t>3. Ngành nghề kinh doanh:</t>
  </si>
  <si>
    <t>1. Niên độ kế toán</t>
  </si>
  <si>
    <t>Niên độ kế toán của Công ty bắt đầu từ ngày 01 tháng 01 và kết thúc ngày 31 tháng 12 hàng năm.</t>
  </si>
  <si>
    <t>1. Chế độ kế toán áp dụng</t>
  </si>
  <si>
    <t>tắc trọng yếu quy định tại Chuẩn mực số 21 - Trình bày Báo cáo tài chính.</t>
  </si>
  <si>
    <t>2. Nguyên tắc ghi nhận hàng tồn kho</t>
  </si>
  <si>
    <t>_Phương pháp hạch toán hàng tồn kho: Kê khai thường xuyên.</t>
  </si>
  <si>
    <t>điểm đưa tài sản đó vào trạng thái sẵn sàng sử dụng.</t>
  </si>
  <si>
    <t>Doanh thu bán hàng</t>
  </si>
  <si>
    <t>V. Thông tin bổ sung cho các khoản mục trình bày trong bảng Cân đối kế toán</t>
  </si>
  <si>
    <t>Tiền mặt</t>
  </si>
  <si>
    <t>Cộng</t>
  </si>
  <si>
    <t>Phải thu khác</t>
  </si>
  <si>
    <t>Tài sản ngắn hạn khác</t>
  </si>
  <si>
    <t>Nguyên liệu, vật liệu</t>
  </si>
  <si>
    <t>Công cụ dụng cụ</t>
  </si>
  <si>
    <t>Chi phí sản xuất kinh doanh dỡ dang</t>
  </si>
  <si>
    <t>Thành phẩm</t>
  </si>
  <si>
    <t>Hàng gửi đi bán</t>
  </si>
  <si>
    <t>Cộng giá gốc hàng tồn kho</t>
  </si>
  <si>
    <t>Khoản mục</t>
  </si>
  <si>
    <t>Nhà cửa vật kiến trúc</t>
  </si>
  <si>
    <t>Máy móc thiết bị</t>
  </si>
  <si>
    <t>Phương tiện vận tải</t>
  </si>
  <si>
    <t>Dụng cụ quản lý</t>
  </si>
  <si>
    <t>Tổng cộng</t>
  </si>
  <si>
    <t>Nguyên giá TSCD HH</t>
  </si>
  <si>
    <t>_Thanh lý, nhượng bán</t>
  </si>
  <si>
    <t>Số dư cuối kỳ</t>
  </si>
  <si>
    <t>Giá trị hao mòn lũy kế</t>
  </si>
  <si>
    <t>Giá trị còn lại TSCD HH</t>
  </si>
  <si>
    <t>Tại ngày cuối kỳ</t>
  </si>
  <si>
    <t>_Tổng giá trị TSCD dùng để thế chấp, cầm cố cho khoản vay của Chi nhánh Ngân hàng Công Thương, KCN Bình Dương</t>
  </si>
  <si>
    <t>Quyền sử dụng đất</t>
  </si>
  <si>
    <t>Chi nhánh ngân hàng Công Thương, KCN Bình Dương</t>
  </si>
  <si>
    <t>Thuế thu nhập cá nhân</t>
  </si>
  <si>
    <t>Các khoản phải trả, phải nộp khác</t>
  </si>
  <si>
    <t>b. Chi tiết vốn đầu tư của chủ sở hữu</t>
  </si>
  <si>
    <t>c. Các giao dịch về vốn với các chủ sở</t>
  </si>
  <si>
    <t>hữu và phân phối cổ tức, lợi nhuận</t>
  </si>
  <si>
    <t>Vốn đầu tư của chủ sở hữu</t>
  </si>
  <si>
    <t>Cổ tức lợi nhuận đã chia</t>
  </si>
  <si>
    <t>d. Cổ tức</t>
  </si>
  <si>
    <t>Cổ tức đã công bố trên cổ phiếu phổ thông</t>
  </si>
  <si>
    <t>e. Cổ phiếu</t>
  </si>
  <si>
    <t>Số lượng cổ phiếu đã được phép phát hành</t>
  </si>
  <si>
    <t>Cổ phiếu phổ thông</t>
  </si>
  <si>
    <t>Số lượng cổ phiếu được mua lại</t>
  </si>
  <si>
    <t>Số lượng cổ phiếu đang lưu hành</t>
  </si>
  <si>
    <t>Tổng doanh thu</t>
  </si>
  <si>
    <t>Doanh thu thuần trao đổi sản phẩm, hàng hóa</t>
  </si>
  <si>
    <t>Lỗ chệnh lệch tỷ giá đã thực hiện</t>
  </si>
  <si>
    <t>Chi phí nguyên liệu, vật liệu</t>
  </si>
  <si>
    <t>Chi phí nhân công</t>
  </si>
  <si>
    <t>Chi phí khấu hao TSCD</t>
  </si>
  <si>
    <t>Chi phí dịch vụ mua ngoài</t>
  </si>
  <si>
    <t>Chi phí khác bằng tiền</t>
  </si>
  <si>
    <t>Lợi nhuận kế toán sau thuế TNDN</t>
  </si>
  <si>
    <t>Lãi cơ bản trên cổ phiếu</t>
  </si>
  <si>
    <t>Kế toán trưởng</t>
  </si>
  <si>
    <t>Đơn vị tính: VND</t>
  </si>
  <si>
    <t>a. Bảng đối chiếu biến động Vốn chủ sở hữu</t>
  </si>
  <si>
    <t>Thặng dư vốn cổ phần</t>
  </si>
  <si>
    <t>Quỹ đầu tư phát triển</t>
  </si>
  <si>
    <t>Quỹ dự phòng tài chính</t>
  </si>
  <si>
    <t>Lợi nhuận sau thuế chưa phân phối</t>
  </si>
  <si>
    <t>Mã số</t>
  </si>
  <si>
    <t>Thuyết minh</t>
  </si>
  <si>
    <t>I. Lưu chuyển tiền từ hoạt động kinh doanh</t>
  </si>
  <si>
    <t xml:space="preserve"> 1. Tiền thu từ bán hàng, cung cấp dịch vụ và doanh thu khác</t>
  </si>
  <si>
    <t xml:space="preserve"> 2. Tiền chi trả cho người cung cấp hàng hóa và dịch vụ</t>
  </si>
  <si>
    <t xml:space="preserve"> 3. Tiền chi trả cho người lao động</t>
  </si>
  <si>
    <t xml:space="preserve"> 4. Tiền chi trả lãi vay</t>
  </si>
  <si>
    <t xml:space="preserve"> 5. Tiền chi nộp thuế thu nhập doanh nghiệp</t>
  </si>
  <si>
    <t xml:space="preserve"> 6. Tiền thu khác từ hoạt động kinh doanh</t>
  </si>
  <si>
    <t xml:space="preserve"> 7. Tiền chi khác cho hoạt động kinh doanh</t>
  </si>
  <si>
    <t>Lưu chuyển tiền thuần từ hoạt động kinh doanh</t>
  </si>
  <si>
    <t>II. Lưu chuyển tiền từ hoạt động đầu tư</t>
  </si>
  <si>
    <t xml:space="preserve"> 1. Tiền chi để mua sắm, xây dựng TSCĐ và các TS dài hạn khác</t>
  </si>
  <si>
    <t xml:space="preserve"> 2. Tiền thu từ thanh lý, nhượng bán TSCĐ và các tài sản dài hạn khác</t>
  </si>
  <si>
    <t xml:space="preserve"> 3. Tiền chi cho vay, mua các công cụ nợ của đơn vị khác</t>
  </si>
  <si>
    <t xml:space="preserve"> 4. Tiền thu hồi cho vay, bán lại các công cụ nợ của đơn vị khác</t>
  </si>
  <si>
    <t xml:space="preserve"> 5. Tiền chi đầu tư góp vốn vào đơn vị khác</t>
  </si>
  <si>
    <t xml:space="preserve"> 6. Tiền thu hồi đầu tư góp vốn vào đơn vị khác</t>
  </si>
  <si>
    <t xml:space="preserve"> 7. Tiền thu lãi cho vay, cổ tức và lợi nhuận được chia</t>
  </si>
  <si>
    <t>Lưu chuyển tiền thuần từ hoạt động đầu tư</t>
  </si>
  <si>
    <t>III. Lưu chuyển tiền từ hoạt động tài chính</t>
  </si>
  <si>
    <t xml:space="preserve"> 1. Tiền thu từ phát hành cổ phiếu, nhận vốn góp của chủ sở hữu</t>
  </si>
  <si>
    <t xml:space="preserve"> 2. Tiền chi trả vốn góp cho các chủ sở hữu, mua lại cổ phiếu của doanh nghiệp đã</t>
  </si>
  <si>
    <t xml:space="preserve"> 3. Tiền vay ngắn hạn, dài hạn nhận được</t>
  </si>
  <si>
    <t xml:space="preserve"> 4. Tiền chi trả nợ gốc vay</t>
  </si>
  <si>
    <t xml:space="preserve"> 5. Tiền chi trả nợ thuê tài chính</t>
  </si>
  <si>
    <t xml:space="preserve"> 6. Cổ tức, lợi nhuận đã trả cho chủ sở hữu</t>
  </si>
  <si>
    <t>Lưu chuyển tiền thuần từ hoạt động tài chính</t>
  </si>
  <si>
    <t>Lưu chuyển tiền thuần trong kỳ (20+30+40)</t>
  </si>
  <si>
    <t>Tiền và tương đương tiền đầu kỳ</t>
  </si>
  <si>
    <t>ảnh hưởng của thay đổi tỷ giá hối đoái quy đổi ngoại tệ</t>
  </si>
  <si>
    <t>Tiền và tương đương tiền cuối kỳ (50+60+61)</t>
  </si>
  <si>
    <t>VII.34</t>
  </si>
  <si>
    <t>BÁO CÁO LƯU CHUYỂN TIỀN TỆ</t>
  </si>
  <si>
    <t>( Theo phương pháp trực tiếp)</t>
  </si>
  <si>
    <t>Bùi Thị Phước Hạnh</t>
  </si>
  <si>
    <t xml:space="preserve">     Người lập biểu                                            Kế toán trưởng</t>
  </si>
  <si>
    <t>Tại ngày đầu kỳ</t>
  </si>
  <si>
    <t>Vốn góp giảm trong kỳ</t>
  </si>
  <si>
    <t>Mẫu số B 01-DN</t>
  </si>
  <si>
    <t>A</t>
  </si>
  <si>
    <t>TÀI SẢN NGẮN HẠN</t>
  </si>
  <si>
    <t>Tiền</t>
  </si>
  <si>
    <t>Các khoản đầu tư tài chính ngắn hạn</t>
  </si>
  <si>
    <t>Mã số</t>
  </si>
  <si>
    <t>Thuyết minh</t>
  </si>
  <si>
    <t>V.1</t>
  </si>
  <si>
    <t>Các khoản phải thu ngắn hạn</t>
  </si>
  <si>
    <t>Phải thu khách hàng</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</si>
  <si>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</si>
  <si>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</si>
  <si>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</si>
  <si>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</si>
  <si>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</si>
  <si>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</si>
  <si>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</si>
  <si>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</si>
  <si>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</si>
  <si>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</si>
  <si>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</si>
  <si>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</si>
  <si>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</si>
  <si>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</si>
  <si>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</si>
  <si>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</si>
  <si>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</si>
  <si>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</si>
  <si>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</si>
  <si>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</si>
  <si>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</si>
  <si>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</si>
  <si>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</si>
  <si>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</si>
  <si>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</si>
  <si>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</si>
  <si>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</si>
  <si>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</si>
  <si>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</si>
  <si>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</si>
  <si>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</si>
  <si>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</si>
  <si>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</si>
  <si>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</si>
  <si>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</si>
  <si>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</si>
  <si>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</si>
  <si>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</si>
  <si>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</si>
  <si>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</si>
  <si>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</si>
  <si>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</si>
  <si>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</si>
  <si>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</si>
  <si>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</si>
  <si>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</si>
  <si>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</si>
  <si>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</si>
  <si>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</si>
  <si>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</si>
  <si>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</si>
  <si>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Quỹ khen thưởng phúc lợi</t>
  </si>
  <si>
    <t>Công ty cổ phần chế tạo máy Dzĩ An - Văn phòng Bình Dương</t>
  </si>
  <si>
    <t>Công ty Cổ phần Chế Tạo Máy Dzĩ An - Văn phòng Bình Dương</t>
  </si>
  <si>
    <t>Mẫu số B 02- DN</t>
  </si>
  <si>
    <t>VI.1</t>
  </si>
  <si>
    <t>VI.2</t>
  </si>
  <si>
    <t>VI.3</t>
  </si>
  <si>
    <t>VI.4</t>
  </si>
  <si>
    <t>VI.5</t>
  </si>
  <si>
    <t>VI.6</t>
  </si>
  <si>
    <t>VI.7</t>
  </si>
  <si>
    <t>Trong đó: Chi phí lãi vay</t>
  </si>
  <si>
    <t>Chi phí thuế TNDN hiện hành</t>
  </si>
  <si>
    <t>VI.8</t>
  </si>
  <si>
    <t>Chi phí thuế TNDN hoãn lại</t>
  </si>
  <si>
    <t>CÔNG TY CỔ PHẦN CHẾ TẠO MÁY DZĨ AN - Văn phòng Bình Dương</t>
  </si>
  <si>
    <t>Bình Dương, Việt Nam.</t>
  </si>
  <si>
    <t>4. Nguyên tắc ghi nhận các khoản đầu tư tài chính</t>
  </si>
  <si>
    <t>theo ước tính của bên cho vay là: 6.736.225.684 d</t>
  </si>
  <si>
    <t>1. Tổng doanh thu bán hàng và cung cấp dịch vụ</t>
  </si>
  <si>
    <t>2. Các khoản giảm trừ doanh thu</t>
  </si>
  <si>
    <t>Hàng bán bị trả lại</t>
  </si>
  <si>
    <t>3. Doanh thu thuần về bán hàng và cung cấp dịch vụ</t>
  </si>
  <si>
    <t>4. Giá vốn hàng bán</t>
  </si>
  <si>
    <t>5. Doanh thu hoạt động tài chính</t>
  </si>
  <si>
    <t>6. Chi phí tài chính</t>
  </si>
  <si>
    <t>Lãi vay</t>
  </si>
  <si>
    <t>7. Chi phí thuế thu nhập doanh nghiệp hiện hành</t>
  </si>
  <si>
    <t>Đầu tư ngắn hạn</t>
  </si>
  <si>
    <t>Dự phòng giảm giá chứng khoán đầu tư ngắn hạn</t>
  </si>
  <si>
    <t>Đầu tư dài hạn khác</t>
  </si>
  <si>
    <t>Giám đốc Thương mại &amp; Tài Chính</t>
  </si>
  <si>
    <t xml:space="preserve">   1.Tổng lợi nhuận kế toán trước thuế</t>
  </si>
  <si>
    <t xml:space="preserve">   2.Các khoản điều chỉnh lợi nhuân kế toán</t>
  </si>
  <si>
    <t>8. Chi phí sản xuất kinh doanh theo yếu tố</t>
  </si>
  <si>
    <t>9. Lãi cơ bản trên cổ phiếu</t>
  </si>
  <si>
    <t>Công ty cổ phần chế tạo máy Dzĩ An - Văn phòng Bình Dương</t>
  </si>
  <si>
    <t>ĐVT: VND</t>
  </si>
  <si>
    <t>P. mềm máy tính</t>
  </si>
  <si>
    <t xml:space="preserve">CÔNG TY CỔ PHẦN CHẾ TẠO MÁY DZĨ AN </t>
  </si>
  <si>
    <t>VĂN PHÒNG TẠI BÌNH DƯƠNG</t>
  </si>
  <si>
    <t>BÁO CÁO TÀI CHÍNH</t>
  </si>
  <si>
    <t>MÃ CHỨNG KHOÁN: DZM</t>
  </si>
  <si>
    <t xml:space="preserve">        Lập biểu                                                                                                              Kế toán trưởng</t>
  </si>
  <si>
    <t>Ngày 25 tháng 04 năm 2011</t>
  </si>
  <si>
    <t>Số 3 đường số 1 KCN Sóng Thần, Thị Xã Dĩ An, Tỉnh Bình Dương</t>
  </si>
  <si>
    <t>Quý 1.2011</t>
  </si>
  <si>
    <t xml:space="preserve">                                             Tại ngày 31 tháng 03 năm 2011</t>
  </si>
  <si>
    <t>Quý 1</t>
  </si>
  <si>
    <t>Năm 2011</t>
  </si>
  <si>
    <t>Lũy kế từ đầu năm đến cuối quý 1</t>
  </si>
  <si>
    <t>Dương Thị Phương Thảo                                                                                            Bùi Thị Phước Hạnh</t>
  </si>
  <si>
    <t>Năm 2010</t>
  </si>
  <si>
    <t>I. ĐẶC ĐIỂM HOẠT ĐỘNG CỦA DOANH NGHIỆP</t>
  </si>
  <si>
    <t>_Công ty cổ phần chế tạo máy Dzĩ An được thành lập theo Giấy chứng nhận đăng ký kinh doanh Công ty cổ phần số 4603000016</t>
  </si>
  <si>
    <t xml:space="preserve">ngày 19 tháng 01 năm 2001. Đăng ký lại theo giấy Chứng nhận doanh nghiệp công ty cổ phần số 3700363445 được thay đổi lần thứ </t>
  </si>
  <si>
    <t>7 ngày 24/06/2010.</t>
  </si>
  <si>
    <t>2. Lĩnh vực kinh doanh: Sản xuất và Kinh doanh</t>
  </si>
  <si>
    <t>Sản xuất máy phát điện, thiết bị phân phối và điều khiển điện; Sản xuất lò nung hóa khí phế liệu sinh khối rắn; Sửa chữa máy móc thiết</t>
  </si>
  <si>
    <t>bị; Lắp đặt máy móc thiết bị công nghiệp; Sản xuất điện ( không hoạt động tại trụ sở).</t>
  </si>
  <si>
    <t>Ngày 11/06/2009, Công ty chính thức niêm yết trên sàn giao dịch chứng khoán Hà Nội.</t>
  </si>
  <si>
    <t>Tài sản ngắn hạn</t>
  </si>
  <si>
    <t>Tạm ứng</t>
  </si>
  <si>
    <t>Ký quỹ, ký cược ngắn hạn</t>
  </si>
  <si>
    <t>Ký quỹ mở LC, Bảo lãnh bảo hành</t>
  </si>
  <si>
    <t xml:space="preserve">Cộng </t>
  </si>
  <si>
    <t>Cấp vốn cho Chi nhánh tại Cambodia</t>
  </si>
  <si>
    <t>Số dư đầu năm</t>
  </si>
  <si>
    <t>_Mua mới trong năm</t>
  </si>
  <si>
    <t>_Khấu hao trong năm</t>
  </si>
  <si>
    <t>Mua trong năm</t>
  </si>
  <si>
    <t>Số dư cuối năm</t>
  </si>
  <si>
    <t>Khấu hao trong năm</t>
  </si>
  <si>
    <t>Giá trị còn lại</t>
  </si>
  <si>
    <t>Đầu tư vào Công ty con TNHH MTV Trấu Mê Kông</t>
  </si>
  <si>
    <t>Chi phí trả trước dài hạn</t>
  </si>
  <si>
    <t>Vay ngắn hạn ngân hàng</t>
  </si>
  <si>
    <t>Thuế xuất, nhập khẩu</t>
  </si>
  <si>
    <t>Thuế Thu nhập doanh nghiệp</t>
  </si>
  <si>
    <t>Khác</t>
  </si>
  <si>
    <t>a. Bảng đối chiếu biến động của Vốn chủ sở hữu ( xem trang kèm theo)</t>
  </si>
  <si>
    <t>Vốn góp của các nhà đầu tư</t>
  </si>
  <si>
    <t>Vốn góp đầu năm</t>
  </si>
  <si>
    <t>Vốn góp tăng trong năm</t>
  </si>
  <si>
    <t>Vốn góp cuối năm</t>
  </si>
  <si>
    <t>Cổ tức đã công bố sau ngày kết thúc niên độ</t>
  </si>
  <si>
    <t>Cổ tức đã công bố trên cổ phiếu ưu đãi</t>
  </si>
  <si>
    <t>Cổ tức cổ phiếu ưu đãi lũy kế chưa ghi nhận</t>
  </si>
  <si>
    <t>Số lượng cổ phiếu đã bán ra công chúng</t>
  </si>
  <si>
    <t>f. Các quỹ của doanh nghiệp</t>
  </si>
  <si>
    <t>Mục đích trích lập và sử dụng các quỹ của doanh nghiệp</t>
  </si>
  <si>
    <t xml:space="preserve">_Quỹ đầu tư phát triển được trích lập từ lợi nhuận sau thuế của doanh nghiệp và được sử dụng vào việc đầu tư mở rộng </t>
  </si>
  <si>
    <t>quy mô sản xuất, kinh doanh hoặc đầu tư chiều sâu của doanh nghiệp</t>
  </si>
  <si>
    <t>nghiệp gặp rủi ro về kinh doanh hoặc thua lỗ kéo dài</t>
  </si>
  <si>
    <t>_Quỹ dự phòng tài chính được trích lập từ lợi nhuận sau thuế của doanh nghiệp và được sử dụng vào xử lý khi doanh</t>
  </si>
  <si>
    <t>VI. THÔNG TIN BỔ SUNG CHO CÁC KHOẢN MỤC TRÌNH BÀY TRONG BÁO CÁO KẾT QUA HDKD</t>
  </si>
  <si>
    <t>Giá vốn sản phẩm đã bán</t>
  </si>
  <si>
    <t>Lãi tiền gửi, tiền cho vay</t>
  </si>
  <si>
    <t xml:space="preserve">   3.Thu nhập chịu thuế năm hiện hành ( 1+2)</t>
  </si>
  <si>
    <t xml:space="preserve">   4. Chi phí thuế thu nhập doanh nghiệp hiện hành</t>
  </si>
  <si>
    <t xml:space="preserve">   5. Điều chỉnh chi phí thuế TNCN của các năm trước</t>
  </si>
  <si>
    <t xml:space="preserve">   6. Tổng chi phí thuế TNDN năm hiện hành</t>
  </si>
  <si>
    <t xml:space="preserve">      vào chi phí thuế TNDN năm nay</t>
  </si>
  <si>
    <t xml:space="preserve">Các khoản điều chỉnh tăng hoặc giảm </t>
  </si>
  <si>
    <t xml:space="preserve">     Các khoản điều chỉnh tăng</t>
  </si>
  <si>
    <t xml:space="preserve">     Điều chỉnh giảm lợi nhuận chia cho đơn vị hợp tác kinh doanh</t>
  </si>
  <si>
    <t>Lợi nhuận hoặc lỗ phân bổ cho cổ đông</t>
  </si>
  <si>
    <t>sở hữu cổ phiếu phổ thông</t>
  </si>
  <si>
    <t>Cổ phiếu phổ thông đang lưu hành bình quân trong kỳ</t>
  </si>
  <si>
    <t>VII. NHỮNG THÔNG TIN KHÁC</t>
  </si>
  <si>
    <t>1. Giao dịch với các bên liên quan</t>
  </si>
  <si>
    <t>Bên liên quan</t>
  </si>
  <si>
    <t>Mối quan hệ</t>
  </si>
  <si>
    <t>Tính chất giao dịch</t>
  </si>
  <si>
    <t>Phát sinh trong kỳ</t>
  </si>
  <si>
    <t>Nhà máy Tonle Bet Cambodia</t>
  </si>
  <si>
    <t>Bán hàng hóa</t>
  </si>
  <si>
    <t>Chi nhánh Cambodia</t>
  </si>
  <si>
    <t>2. Thông tin so sánh</t>
  </si>
  <si>
    <t>Việc thay đổi trình bày Bảng cân đối kế toán lại theo Thông tư 244/2009/TT-BTC ban hành ngày 31/12/2009 của Bộ Tài Chính áp</t>
  </si>
  <si>
    <t>dụng năm 2010, do đó thông tin so sánh số đầu kỳ ngày 01/01/2010 được thay đổi như sau:</t>
  </si>
  <si>
    <t>Quỹ khen thưởng phúc lợi ( mã số 431) tại ngày 31/12/2009</t>
  </si>
  <si>
    <t>Trình bày lại</t>
  </si>
  <si>
    <t>Quỹ khen thưởng phúc lợi ( mã số 323) tại ngày 01/01/2010</t>
  </si>
  <si>
    <t>Vốn góp</t>
  </si>
  <si>
    <t>Tăng vốn</t>
  </si>
  <si>
    <t>Thặng dư</t>
  </si>
  <si>
    <t>Bán cổ phiếu</t>
  </si>
  <si>
    <t>Hoàn nhập</t>
  </si>
  <si>
    <t>Số dư cuối kỳ này</t>
  </si>
  <si>
    <t>Mã chứng khoán niêm yết: DZM</t>
  </si>
  <si>
    <t>Trụ sở chính của Công ty cổ phần chế tạo máy Dzĩ An</t>
  </si>
  <si>
    <t>Số 3, đường số 1, KCN Sóng Thần, Huyện Dĩ An, Tỉnh Bình Dương.</t>
  </si>
  <si>
    <t>Các Công ty con, chi nhánh và đơn vị trực thuộc của Công ty đến 30/09/2010 như sau:</t>
  </si>
  <si>
    <t>1. Văn phòng đại diện tại Hà Nội: Phòng 2202, tòa nhà 101 Láng Hạ, Đống Đa, Hà Nội.</t>
  </si>
  <si>
    <t>2. Văn phòng đại diện tại Tp HCM: Phòng B0704 tòa nhà Central Garden, 225 Bến Chương Dương, P. Cô Giang, Quận 1</t>
  </si>
  <si>
    <t xml:space="preserve">4. Chi nhánh Công ty cổ phần chế tạo máy Dzĩ An tại Cambodia có tên giao dịch DZIMA CAMPUCHIA. Giấy chứng </t>
  </si>
  <si>
    <t>nhận đầu tư ra nước ngoài số 215/BKH-DTRNN cấp ngày 23/01/2009 do Bộ Kế hoạch và Đầu tư của nước Cộng Hòa Xã Hội Chủ</t>
  </si>
  <si>
    <t>nghĩa Việt Nam cấp.</t>
  </si>
  <si>
    <t>Địa chỉ chi nhánh: R.202.Phkar Chhouk Tep 2 Hotel; #10-12 St 336, Sangkart Phsar Doemkor, Khan Toul Kork, Phnom</t>
  </si>
  <si>
    <t>Penh, Cambodia.</t>
  </si>
  <si>
    <t>Tổng vốn đầu tư của dự án ra nước ngoài của Công ty cổ phần chế tạo máy Dzĩ An là 800.000 ( Tám trăm nghìn) đô la Mỹ</t>
  </si>
  <si>
    <t>Ngành nghề kinh doanh: Kinh doanh máy phát điện và sản xuất điện sinh khối.</t>
  </si>
  <si>
    <t>5. Chi nhánh Công ty tại Cambodia thành lập Công ty TNHH Nhà máy điện sinh khối Tonle Bet được thành lập theo giấy</t>
  </si>
  <si>
    <t>chứng nhận đăng ký kinh doanh số: 1467/09E ngày 05/05/2009 co Bộ Thương mại Cambodia cấp. Tổng vốn đầu tư nhà máy 1 triệu</t>
  </si>
  <si>
    <t>đô la Mỹ.</t>
  </si>
  <si>
    <t>Địa chỉ trụ sở chính: Ấp Toul Vihea, Xã Shiro Pi Sok, Huyện Tboung Khmum, Tỉnh Kompong Cham, Cambodia</t>
  </si>
  <si>
    <t>Ngành nghề kinh doanh: Nhà máy điện sinh khối chạy bằng trấu hay các phế liệu khác với công suất 2.8MW.</t>
  </si>
  <si>
    <t>6. Công ty thành lập Công ty TNHH Một thành viên Trấu Mê Kông theo giấy chứng nhận đăng ký kinh doanh số</t>
  </si>
  <si>
    <t>4104009359 do sở kế hoạch và đầu tư Tp. HCM cấp ngày 18/04/2009. Vốn điều lệ 5 tỷ đồng Việt Nam.</t>
  </si>
  <si>
    <t>Địa chỉ: B0704 Tòa nhà Central Garder, số 225 Bến Chương Dương, P. Cô Giang, Quận 1, HCM.</t>
  </si>
  <si>
    <t>Ngành nghề kinh doanh: Bán buôn phế liệu, phế thải kim loại - phi kim loại ( không hoạt động tại trụ sở). Vận tải hàng hóa</t>
  </si>
  <si>
    <t>đường thủy nội địa bằng phương tiện cơ giới.</t>
  </si>
  <si>
    <t>II. NIÊN ĐỘ KẾ TOÁN, ĐƠN VỊ TIỀN TỆ SỬ DỤNG TRONG KẾ TOÁN</t>
  </si>
  <si>
    <t xml:space="preserve">2. Đơn vị tiền tệ sử dụng trong kế toán </t>
  </si>
  <si>
    <t>Đồng Việt Nam ( VND) được sử dụng làm đơn vị tiền tệ để ghi sổ kế toán.</t>
  </si>
  <si>
    <t>III. CHUẨN MỰC VÀ CHẾ ĐỘ KẾ TOÁN ÁP DỤNG</t>
  </si>
  <si>
    <t>Công ty áp dụng hệ thống kế toán Việt Nam được Bộ tài chính ban hành theo Quyết định số 15/2006/QD-BTC ngày 20/03/2006</t>
  </si>
  <si>
    <t>và theo các thông tư hiện hành.</t>
  </si>
  <si>
    <t>2. Tuyên bố về việc tuân thủ chuẩn mực kế toán và chế độ kế toán.</t>
  </si>
  <si>
    <t>_Chúng tôi đã thực hiện công việc kế toán theo chuẩn mực kế toán Việt Nam và các quy định về pháp lý có liên quan. Báo cáo tài</t>
  </si>
  <si>
    <t>chính đã được trình bày một cách trung thực và hợp lý về tình hình tài chính, kết quả kinh doanh và các luồng tiền của doanh nghiệp</t>
  </si>
  <si>
    <t>_Việc lựa chọn số liệu và thông tin cần phải trình bày trong Bản Thuyết minh Báo Cáo tài chính được thực hiện theo nguyên</t>
  </si>
  <si>
    <r>
      <t>3. Hình thức kế toán áp dụng:</t>
    </r>
    <r>
      <rPr>
        <sz val="11"/>
        <rFont val="Times New Roman"/>
        <family val="1"/>
      </rPr>
      <t xml:space="preserve"> Nhật ký chung</t>
    </r>
  </si>
  <si>
    <t>IV. CÁC CHÍNH SÁCH KẾ TOÁN ÁP DỤNG</t>
  </si>
  <si>
    <t>1. Nguyên tắc ghi nhận các khoản tiền và Tương đương tiền</t>
  </si>
  <si>
    <t>hạn có thời hạn gốc không quá ba tháng, có tính thanh khoản cao, có khả năng chuyển đổi dễ dàng thành các lượng tiền xác định và</t>
  </si>
  <si>
    <t>không có nhiều rủi ro trong chuyển đổi thành tiền.</t>
  </si>
  <si>
    <r>
      <t>Tiền và các khoản tương đương tiền</t>
    </r>
    <r>
      <rPr>
        <sz val="11"/>
        <rFont val="Times New Roman"/>
        <family val="1"/>
      </rPr>
      <t xml:space="preserve"> bao gồm: Tiền mặt tại quỹ, tiền gửi ngân hàng, tiền đang chuyển và các khoản đầu tư ngắn </t>
    </r>
  </si>
  <si>
    <t>SỐ 3 ĐƯỜNG SỐ 1 KCN SÓNG THẦN, THỊ XÃ DĨ AN, TỈNH BÌNH DƯƠNG</t>
  </si>
  <si>
    <t>Quý 1 năm 2011</t>
  </si>
  <si>
    <t>Tại ngày 01.01.2011</t>
  </si>
  <si>
    <t>Các khoản phải thu khác</t>
  </si>
  <si>
    <t>Dự phòng phải thu ngắn hạn khó đòi</t>
  </si>
  <si>
    <t>Dự phòng giảm giá hàng tồn kho</t>
  </si>
  <si>
    <t>Dự phòng phải trả dài hạn</t>
  </si>
  <si>
    <t>Tại ngày 31.03.2011</t>
  </si>
  <si>
    <r>
      <t>Phương pháp chuyển đổi các đồng tiền khác ra đồng tiền sử dụng trong kế toán</t>
    </r>
    <r>
      <rPr>
        <sz val="11"/>
        <rFont val="Times New Roman"/>
        <family val="1"/>
      </rPr>
      <t xml:space="preserve">: Chênh lệch tỷ giá chuyển đổi ngoại tệ phát </t>
    </r>
  </si>
  <si>
    <t xml:space="preserve">sinh trong kỳ khi doanh nghiệp đang hoạt động được quy đổi theo tỷ giá giao dịch thực tế của nghiệp vụ kinh tế phát sinh, tính vào </t>
  </si>
  <si>
    <t>thu nhập hoặc chi phí tài chính và được phản ánh trên Báo cáo kết quả kinh doanh trong kỳ.</t>
  </si>
  <si>
    <t>toán các khoản mục tiền tệ có gốc ngoại tệ để thực hiện đầu tư xây dựng và chênh lệch tỷ giá đánh giá lại các khoản mục tiền tệ cuối</t>
  </si>
  <si>
    <t>năm tài chính được phản ánh lũy kế, riêng biệt trên Bảng cân đối kế toán. Khi tài sản hoàn thành đầu tư xây dựng đưa vào sử dụng</t>
  </si>
  <si>
    <t xml:space="preserve">thì chênh lệch tỷ giá phát sinh trong giai đoạn này được phân bổ dần và thu nhập tài chính ( chênh lệch tỷ giá tăng) hoặc chi phí tài </t>
  </si>
  <si>
    <t>chính ( chênh lệch tỷ giá giảm) không quá 5 năm kể từ khi công trình đưa vào hoạt động.</t>
  </si>
  <si>
    <t>Số dư cuối kỳ của tài khoản vốn bằng tiền có gốc ngoại tệ phải được đánh giá lại theo tỷ giá giao dịch bình quân trên thị trường ngoại</t>
  </si>
  <si>
    <t>_Phương pháp lập dự phòng giảm giá đầu tư ngắn hạn, dài hạn: Là dự phòng phần giá trị bị tổn thất do các loại chứng khoán đầu tư</t>
  </si>
  <si>
    <t xml:space="preserve">của công ty bị giảm giá; giá trị các khoản đầu tư tài chính bị tổn thất do tổ chức kinh tế mà công ty đang đầu tư bị lỗ. Các khoản </t>
  </si>
  <si>
    <t>dự phòng này được trích trước vào chi phí hoạt động kinh doanh năm báo cáo của công ty giúp cho công ty có nguồn tài chính để</t>
  </si>
  <si>
    <t>bù đắp tổn thất có thể xảy ra trong năm kế hoạch, nhằm bảo toàn vốn kinh doanh; đảm bảo các khoản đầu tư tài chính không cao</t>
  </si>
  <si>
    <t>hơn giá cả trên thị trường hoặc giá trị có thể thu hồi tại thời điểm lập báo cáo.</t>
  </si>
  <si>
    <t xml:space="preserve">Mức trích lập dự phòng giảm giá đầu tư ngắn hạn, dài hạn được thực hiện theo thông tư số T228/2009/TT-BTC ngày 07/12/2009. </t>
  </si>
  <si>
    <t>Đến 30/06/2010 công ty chưa phát sinh khoản lập dự phòng này.</t>
  </si>
  <si>
    <t>5. Nguyên tắc ghi nhận và vốn hóa các khoản chi phí đi vay</t>
  </si>
  <si>
    <r>
      <t>Chi phí vay</t>
    </r>
    <r>
      <rPr>
        <sz val="11"/>
        <rFont val="Times New Roman"/>
        <family val="1"/>
      </rPr>
      <t>: Là lãi tiền vay và các chi phí khác phát sinh liên quan trực tiếp đến các khoản phải vay của doanh nghiệp; Được ghi</t>
    </r>
  </si>
  <si>
    <t>nhận như khoản chi phí sản xuất, kinh doanh trong kỳ trừ khi chi phí này phát sinh từ các khoản vay liên quan trực tiếp đến việc đầu</t>
  </si>
  <si>
    <t xml:space="preserve">tư xây dựng hoặc sản xuất tài sản dở dang được tính vào giá trị tài sản đó ( được vốn hóa) khi có đủ điều kiện quy định tại chuẩn </t>
  </si>
  <si>
    <t>mực kế toán số 16 " Chi phí đi vay".</t>
  </si>
  <si>
    <t xml:space="preserve">mỗi kỳ kế toán được xác định theo tỷ lệ vốn hóa đối với chi phí lũy kế bình quân gia quyền phát sinh cho việc đầu tư xây dựng </t>
  </si>
  <si>
    <t>hoặc sản xuất tài sản đó. Tỷ lệ vốn hóa được tính theo tỷ lệ lãi suất bình quân gia quyền của các khoản vay chưa trả trong kỳ của</t>
  </si>
  <si>
    <t>doanh nghiệp. Chi phí đi vay được vốn hóa trong kỳ không được vượt quá tổng số chi phí đi vay phát sinh trong ký đó.</t>
  </si>
  <si>
    <r>
      <t xml:space="preserve">Tỷ lệ vốn hóa được sử dụng để xác định chi phí đi vay được vốn hóa trong kỳ: </t>
    </r>
    <r>
      <rPr>
        <sz val="11"/>
        <rFont val="Times New Roman"/>
        <family val="1"/>
      </rPr>
      <t>Trường hợp phát sinh các khoản vốn vay chung</t>
    </r>
  </si>
  <si>
    <t xml:space="preserve">trong đó có sử dụng cho mục đích đầu tư xây dựng hoặc sản xuất một tài sản dở dang thì số chi phí đi vay có đủ điều kiện vốn hóa trong </t>
  </si>
  <si>
    <t>6. Nguyên tắc ghi nhận và vốn hóa các khoản chi phí khác.</t>
  </si>
  <si>
    <t xml:space="preserve">Trong giai đoạn đầu tư xây dựng để hình thành tài sản cố định của doanh nghiệp mới thành lập, chênh lệch tỷ giá phát sinh khi thanh </t>
  </si>
  <si>
    <t xml:space="preserve">của nhiều kỳ hạch toán trong 1 năm tài chính hoặc một kỳ kinh doanh ( ngắn han; hoặc trên 1 năm tài chính (dài hạn). Nên chưa </t>
  </si>
  <si>
    <t>thể tính hết vào chi phí SXKD trong kỳ phát sinh mà được tính vào nhiều kỳ kế toán tiếp theo.</t>
  </si>
  <si>
    <r>
      <t>Chi phí trả trươc ngắn hạn và dài hạn</t>
    </r>
    <r>
      <rPr>
        <sz val="11"/>
        <rFont val="Times New Roman"/>
        <family val="1"/>
      </rPr>
      <t>: Là những chi phí thực tế đã phát sinh, nhưng có liên quan tới hoạt động sản xuất kinh doanh</t>
    </r>
  </si>
  <si>
    <t xml:space="preserve">Chi phí trả trước chủ yếu: Chi phí thành lập doanh nghiệp, tiền thuê nhà xưởng văn phòng, các khoản bảo hiểm có kỳ hạn, bao bì </t>
  </si>
  <si>
    <t>luân chuyển, lãi mua hàng trả góp, trả chậm và các chi phí khác phát sinh một lần quá lớn cần phải phân bổ cho nhiều kỳ kế toán.</t>
  </si>
  <si>
    <t>chất và mức độ từng loại chi phí. Chi phí trả trươc ngắn hạn phân bổ trong vòng 1 năm; chi phí trả trước dài hạn phân bổ trên 1 năm.</t>
  </si>
  <si>
    <t>7.Nguyên tắc và phương pháp ghi nhận chi phí phải trả</t>
  </si>
  <si>
    <r>
      <t>Phương pháp phân bổ chi phí trả trước:</t>
    </r>
    <r>
      <rPr>
        <sz val="11"/>
        <rFont val="Times New Roman"/>
        <family val="1"/>
      </rPr>
      <t xml:space="preserve"> Việc tính và phân bổ chi phí trả trước vào chi phí SXKD từng kỳ được căn cứ vào tính </t>
    </r>
  </si>
  <si>
    <t xml:space="preserve">các đối tượng chịu chi phí để đảm bảo khi các khoản chi trả phát sinh thực tế không gây đột biến cho chi phí SXKD. Việc hạch </t>
  </si>
  <si>
    <t>toán các khoản chi phí phải trả này vào chi phí SXKD trong kỳ được thực hiện theo nguyên tắc phù hợp giữa doanh thu và chi</t>
  </si>
  <si>
    <t>phí trong kỳ.</t>
  </si>
  <si>
    <t>Chi phí phải trả chủ yếu chi phí sửa chữa lớn TSCD do đặc thù việc sửa chữa lớn có tính chất chu kỳ, chi phí lãi vay phải trả trong</t>
  </si>
  <si>
    <t>trường hợp vay trả lãi sau, lãi trái phiếu trả sau và chi phí ngừng sản xuất kinh doanh theo mùa vụ,..</t>
  </si>
  <si>
    <r>
      <t>Chi phí phải trả</t>
    </r>
    <r>
      <rPr>
        <sz val="11"/>
        <rFont val="Times New Roman"/>
        <family val="1"/>
      </rPr>
      <t>: là những khoản chi phí thực tế chưa phát sinh nhưng được tính trước vào chi phí sản xuất kinh doanh trong kỳ cho</t>
    </r>
  </si>
  <si>
    <t>8. Nguyên tắc và phương pháp ghi nhận các khoản dự phòng phải trả:</t>
  </si>
  <si>
    <t>yêu cầu phải thanh toán nghĩa vụ nợ; 3. Và đưa ra một ước tính đáng tin cậy về giá trị của nghĩa vụ nợ đó.</t>
  </si>
  <si>
    <r>
      <t>Dự phòng phải trả chỉ được ghi nhận khi thỏa mãn các điều kiện sau</t>
    </r>
    <r>
      <rPr>
        <sz val="11"/>
        <rFont val="Times New Roman"/>
        <family val="1"/>
      </rPr>
      <t>: 1. Doanh nghiệp có nghĩa vụ nợ hiện tại ( nghĩa vụ pháp</t>
    </r>
  </si>
  <si>
    <t>lý ) hoặc nghĩa vụ liên đới do kết quả từ một sự kiện đã xảy ra; 2. Sự giảm sút về những lợi ích kinh tế có thể xảy ra dẫn đến việc</t>
  </si>
  <si>
    <t xml:space="preserve">Giá trị được ghi nhận của một khoản dự phòng phải trả: Là giá trị ước tính hợp lý nhất về khoản tiền sẽ phải chi để thanh toán </t>
  </si>
  <si>
    <t>nghĩa vụ nợ hiện tại tại ngày kết thúc kỳ kế toán.</t>
  </si>
  <si>
    <t>Dự phòng phải trả về bảo hành sản phẩm, hàng hóa, công trình xây lắp: là dự phòng chi phí cho những sản phẩm, hàng hóa, công</t>
  </si>
  <si>
    <t>trình xây lắp đã bán, đã bàn giao cho người mua nhưng doanh nghiệp vẫn có nghĩa vụ phải tiếp tục sửa chữa, hoàn thiện theo hợp</t>
  </si>
  <si>
    <t>đồng cam kết với khách hàng.</t>
  </si>
  <si>
    <t>9. Nguyên tắc ghi nhận vốn chủ sở hữu</t>
  </si>
  <si>
    <t>Nguyên tắc ghi nhận vốn đầu tư của chủ sở hữu:</t>
  </si>
  <si>
    <t>Nguồn vốn kinh doanh được hình thành từ số tiền mà các thành viên hay cổ đông đã góp vốn mua cổ phần, cổ phiếu, hoặc được</t>
  </si>
  <si>
    <t>bổ sung từ lợi nhuận sau thuế theo Nghị quyết của Đại hội đồng cổ đông doanh nghiệp hoặc theo quy định trong điều lệ hoạt động</t>
  </si>
  <si>
    <t>của công ty. Nguồn vốn kinh doanh được ghi nhận theo số vốn thực tế đã góp bằng tiền hoặc bằng tài sản tính theo mệnh giá của</t>
  </si>
  <si>
    <t>cổ phiếu đã phát hành khi mới thành lập, hoặc huy động thêm để mở rộng quy mô hoạt động của công ty.</t>
  </si>
  <si>
    <t>nội bộ Tổng công ty ( Công ty nhà nước); Trả lại vốn cho các cổ đông hoặc các bên góp vốn liên doanh hoặc giải thể, thanh lý .</t>
  </si>
  <si>
    <t>doanh nghiệp, hoặc xử lý bù lỗ kinh doanh theo quyết định của Đại hội cổ đông.</t>
  </si>
  <si>
    <r>
      <t>Ghi giảm nguồn vốn kinh doanh:</t>
    </r>
    <r>
      <rPr>
        <sz val="11"/>
        <rFont val="Times New Roman"/>
        <family val="1"/>
      </rPr>
      <t xml:space="preserve"> khi công ty nộp trả vốn cho Ngân sách nhà nước, bị điều động vốn cho doanh nghiệp khác trong </t>
    </r>
  </si>
  <si>
    <t>Nguyên tắc ghi nhận thặng dư vốn cổ phần và vốn khác:</t>
  </si>
  <si>
    <r>
      <t>_Thặng dư vốn cổ phần</t>
    </r>
    <r>
      <rPr>
        <sz val="11"/>
        <rFont val="Times New Roman"/>
        <family val="1"/>
      </rPr>
      <t>: Phản ánh khoản chênh lệch tăng giữa số tiền thực tế thu được so với mệnh giá khi phát hành lần đầu</t>
    </r>
  </si>
  <si>
    <t xml:space="preserve">hoặc phát hành bổ sung cổ phiếu và chênh lệch tăn, giảm giữa số tiền thực tế thu được so với giá mua lại khi tái phát hành cổ </t>
  </si>
  <si>
    <t>phiếu ( đối với công ty cổ phần). Trường hợp mua lại cổ phiếu để hủy bỏ ngay tại ngày mua thì giá trị cổ phiếu được ghi giảm</t>
  </si>
  <si>
    <t>nguồn vốn kinh doanh tại ngày mua là giá thực tế mua lại và cũng phải ghi giảm nguồn vốn kinh doanh chi tiết theo mệnh giá và</t>
  </si>
  <si>
    <t>phần thặng dư vốn cổ phần của cổ phiếu mua lại.</t>
  </si>
  <si>
    <r>
      <t>_Vốn khác</t>
    </r>
    <r>
      <rPr>
        <sz val="11"/>
        <rFont val="Times New Roman"/>
        <family val="1"/>
      </rPr>
      <t>: Phản ánh số vốn kinh doanh được hình thành do bổ sung từ kết quả hoạt động kinh doanh hoặc được tặng, biếu</t>
    </r>
  </si>
  <si>
    <t>tài trợ, đánh giá lại tai sản.</t>
  </si>
  <si>
    <t>Nguyên tắc ghi nhận chênh lệch tỷ giá.</t>
  </si>
  <si>
    <t>Chênh lệch tỷ giá được phản ánh số chênh lệch tỷ giá hối đoái phát sinh trong hoạt động đầu tư XDCB ( giai đoạn trước hoạt</t>
  </si>
  <si>
    <t xml:space="preserve">động ); chênh lệch tỷ giá hối đoái do đánh giá lại các khoản mục có gốc ngoại tệ cuối năm tài chính và tình hình xử lý số chênh </t>
  </si>
  <si>
    <t>lệch tỷ giá hối đoái đó.</t>
  </si>
  <si>
    <t>Nguyên tắc ghi nhận lợi nhuận chưa phân phối.</t>
  </si>
  <si>
    <t>Nguyên tắc ghi nhận lợi nhuận chưa phân phối: được ghi nhận là số lợi nhuận ( hoặc lỗ) từ kết quả hoạt động kinh doanh của</t>
  </si>
  <si>
    <t>doanh nghiệp sau khi trừ (-) chi phí thuế thu nhập doanh nghiệp của kỳ hiện hành và các khoản điều chỉnh do áp dụng hồi tố</t>
  </si>
  <si>
    <t>thay đổi chính sách kế toán và điều chỉnh hồi tố sai sót trọng yếu của các năm trước.</t>
  </si>
  <si>
    <t>Mệnh giá cổ phiếu: Đồng VN</t>
  </si>
  <si>
    <t>Góp vốn</t>
  </si>
  <si>
    <t xml:space="preserve">                Ngày 25 tháng 04 năm 2011</t>
  </si>
  <si>
    <t>Số dư đầu năm 2010</t>
  </si>
  <si>
    <t>Lợi nhuận sau thuế năm 2010</t>
  </si>
  <si>
    <t>Phân phối quỹ năm 2010</t>
  </si>
  <si>
    <t>Trích quỹ khen thưởng phúc lợi năm 2010</t>
  </si>
  <si>
    <t>Điều chỉnh giảm khác</t>
  </si>
  <si>
    <t>Điều chỉnh tăng khác</t>
  </si>
  <si>
    <t>Số cuối năm 2010</t>
  </si>
  <si>
    <t>Số dư đầu năm 2011</t>
  </si>
  <si>
    <t>Phân phối quỹ quý 1.2011</t>
  </si>
  <si>
    <t>Trích quỹ khen thưởng phúc lợi quý 1.2011</t>
  </si>
  <si>
    <t>Chia cổ tức</t>
  </si>
  <si>
    <t>Lợi nhuận sau thuế quý 1.2011</t>
  </si>
  <si>
    <t>Việc phân phối lợi nhuận được căn cứ vào điều lệ và quyết định Hội đồng quản trị được thông qua đại hội cổ đông hàng năm.</t>
  </si>
  <si>
    <t>10. Nguyên tắc và phương pháp ghi nhận Doanh thu</t>
  </si>
  <si>
    <t xml:space="preserve">Nguyên tắc và phương pháp ghi nhận Doanh thu bán hàng: </t>
  </si>
  <si>
    <t>Doanh thu bán hàng là bán sản phẩm do doanh nghiệp sản xuất ra, bán hàng hóa mua vào và bán bất động sản đầu tư. Doanh thu</t>
  </si>
  <si>
    <t xml:space="preserve">bán hàng được ghi nhận khi đồng thời thỏa mãn 5 điều kiện sau: 1. Doanh nghiệp đã chuyển giao phần lớn rủi ro và lợi ích gắn </t>
  </si>
  <si>
    <t xml:space="preserve">liền quyền sở hữu sản phẩm hoặc hàng hóa cho người mua; 2. Doanh nghiệp không còn nắm giữ quyền quản lý hàng hóa như </t>
  </si>
  <si>
    <t>nguười sở hữu hàng hóa hoặc quyền kiểm soát hàng hóa; 3. Doanh thu được xác định tương đối chắc chắn; 4. Doanh nghiệp đã</t>
  </si>
  <si>
    <t>thu được lợi ích kinh tế từ giao dịch bán hàng; 5. Xác định chi phí liên quan đến giao dịch bán hàng.</t>
  </si>
  <si>
    <t>Nguyên tắc và phương pháp ghi nhận Doanh thu cung cấp dịch vụ</t>
  </si>
  <si>
    <t>Doanh thu cung cấp dịch vụ là thực hiện công việc đã thỏa thuận theo hợp đồng trong một kỳ, hoặc nhiều kỳ kế toán. Doanh thu</t>
  </si>
  <si>
    <t xml:space="preserve">cung cấp dịch vụ được xác định khi thỏa mãn tất cả 4 điều kiện sau: 1. Doanh thu được xác định tương đối chắc chắn; 2. Có </t>
  </si>
  <si>
    <t>khả năng thu được lợi ích kinh tế từ giao dịch cung cấp dịch vụ đó; 3. Xác định được phần công việc đã hoàn thành vào ngày</t>
  </si>
  <si>
    <t>lập Bảng Cân đối kế toán; 4. Xác định được chi phí phát sinh cho giao dịch và chi phí hoàn thành giao dịch cung cấp dịch vụ đó.</t>
  </si>
  <si>
    <t>Nguyên tắc và phương pháp ghi nhận Doanh thu hoạt động tài chính</t>
  </si>
  <si>
    <t>Doanh thu hoạt động tài chính phản ánh doanh thu từ tiền lãi, tiền bản quyền, cổ tức, lợi nhuận được chia và doanh thu hoạt động</t>
  </si>
  <si>
    <t>tài chính khác của doanh nghiệp ( đầu tư mua bán chứng khoán, thanh lý các khoản vốn góp liên doanh, đầu tư vào công ty liên</t>
  </si>
  <si>
    <t>kết, công ty con, đầu tư vốn khác; lãi tỷ giá hối đoái; Lãi chuyển nhượng vốn)…. Doanh thu tài chính được ghi nhận khi thỏa</t>
  </si>
  <si>
    <t>mãn đồng thời 2 điều kiện: 1. Có khả năng thu được lợi ích từ giao dịch đó; 2. Doanh thu được xác định tương đối chắc chắn.</t>
  </si>
  <si>
    <t>11. Nguyên tắc và phương pháp ghi nhận chi phí tài chính</t>
  </si>
  <si>
    <t xml:space="preserve">Chi phí tài chính bao gồm: Các khoản chi phí hoặc khoản lỗ liên quan đến các hoạt động đầu tư tài chính, chi phí đi vay và đi vay </t>
  </si>
  <si>
    <t xml:space="preserve">vốn, chi phí góp vốn liên doanh, liên kết, lỗ chuyển nhượng chứng khoán ngắn hạn, chi phí giao dịch bán chứng khoán.., Dự </t>
  </si>
  <si>
    <t>phòng giảm giá đầu tư tài chính, khoản lỗ phát sinh khi bán ngoại tệ, lỗ tỷ giá hối đoái; Chiết khấu thanh toán cho người mua</t>
  </si>
  <si>
    <t>và các khoản đầu tư tài chính khác.</t>
  </si>
  <si>
    <t>Khoản chi phí tài chính được ghi nhận chi tiết cho từng nội dung chi phí khi thực tế phát sinh trong kỳ và được xác định</t>
  </si>
  <si>
    <t>một cách đáng tin cậy khi có đầy đủ bằng chứng về các khoản chi phí này.</t>
  </si>
  <si>
    <t>12. Nguyên tắc và phương pháp ghi nhận chi phí thuế TNDN hiện hành và chi phí thuế TNDN hoãn lại.</t>
  </si>
  <si>
    <t>Chi phí thuế thu nhập doanh nghiệp: Là tổng chi phí thuế TNDN hiện hành và chi phí thuế TNDN hoãn lại khi xác định lợi nhuận</t>
  </si>
  <si>
    <t>hoặc lỗ của một kỳ kế toán.</t>
  </si>
  <si>
    <t>Thuế TNDN hiện hành: là số thuế TNDN phải nộp ( hoặc thu hồi được) tính trên thu nhập chịu thuế và thuế suất thuế TNDN</t>
  </si>
  <si>
    <t>của năm hiện hành theo Luật thuế TNDN hiện hành được ghi nhận.</t>
  </si>
  <si>
    <t>Thuế TNDN hoãn lại bao gồm thuế thu nhập hoãn lại phải trả và tài sản thuế thu nhập hoãn lại; Thuế thu nhập hoãn lại phải</t>
  </si>
  <si>
    <t>trả: là số thuế TNDN sẽ phải nộp trong tương lai tính trên các khoản chênh lệch tạm thời chịu thuế TNDN trong năm hiện</t>
  </si>
  <si>
    <t xml:space="preserve">hành; Tài sản thuế thu nhập hoãn lại: là số thuế TNDN sẽ được hoàn lại trong tương lai tính trên các khoản sau: a) Chênh </t>
  </si>
  <si>
    <t xml:space="preserve">lệch tạm thời được khấu trừ; b) Giá trị được khấu trừ chuyển sang năm sau của các khoản lỗ tính thuế chưa sử dụng; và c) </t>
  </si>
  <si>
    <t>Giá trị được khấu trừ chuyển sang năm sau của các khoản ưu đãi thuế chưa sử dụng.</t>
  </si>
  <si>
    <t>Các khoản thuế phải nộp ngân sách nhà nước sẽ được quyết toán cụ thể với cơ quan thuế. Chênh lệch giữa số thuế phải</t>
  </si>
  <si>
    <t>nộp theo sổ sách và số liệu kiểm tra quyết toán sẽ được điều chỉnh khi có quyết toán chính thức với cơ quan thuế.</t>
  </si>
  <si>
    <t>Căn cứ theo nghị định số 152/2004/ND-CP ngày 06/08/2004 của Chính phủ cho khoảng thời gian ưu đãi còn lại với thuế</t>
  </si>
  <si>
    <t xml:space="preserve">suất 15% từ năm 2004 đến năm 2012. Miễn thuế 3 năm ( từ 2001 đến 2003). Giảm 50% thuế TNDN trong 7 năm ( từ </t>
  </si>
  <si>
    <t>năm 2004 đến hết quý 1/2010).</t>
  </si>
  <si>
    <t>13. Các nghiệp vụ dự phòng rủi ro hối đoái</t>
  </si>
  <si>
    <t>Chênh lệch tỷ giá hối đoái phát sinh do đánh giá lại số dư ngoại tệ cuối kỳ của các khoản mục tiền tệ, công nợ phả thu</t>
  </si>
  <si>
    <t>và phải trả ra đồng " Việt Nam" theo tỷ giá bình quân liên ngân hàng do Ngân hàng nhà nước VN công bố tại thời</t>
  </si>
  <si>
    <t>điểm khóa sổ.</t>
  </si>
  <si>
    <t>Các nghiệp vụ dự phòng rủi ro hối đoái thực hiện theo Thông tư số 201/2009/TT-BTC ngày 15/10/2009 và Thông</t>
  </si>
  <si>
    <t>tư số 177/2009/TT-BTC ngày 10/09/2009 hướng dẫn về xử lý các khoản chênh lệch tỷ giá trong doanh nghiệp.</t>
  </si>
  <si>
    <t>14. Các nguyên tắc và phương pháp kế toán khác.</t>
  </si>
  <si>
    <t>_Nguyên tắc ghi nhận thông tin về các bên liên quan</t>
  </si>
  <si>
    <t>quyết định các chính sách tài chính hoạt động.</t>
  </si>
  <si>
    <r>
      <t>Các bên được coi là liên quan</t>
    </r>
    <r>
      <rPr>
        <sz val="11"/>
        <rFont val="Times New Roman"/>
        <family val="1"/>
      </rPr>
      <t xml:space="preserve"> nếu một bên có khả năng kiểm soát hoặc có ảnh hưởng đáng kể đối với bên kia trong việc ra</t>
    </r>
  </si>
  <si>
    <t>các công ty liên kết; các cá nhân có quyền trực tiếp hoặc gián tiếp biểu quyết ở công ty dẫn đến tính ảnh hưởng đáng kể tới</t>
  </si>
  <si>
    <t>công ty, kể cả các thành viên mật thiết trong gia đình của các cá nhân này; các nhân viên chủ chốt có quyền và trách nhiệm</t>
  </si>
  <si>
    <t>lập kế hoạch, quản lý và hoạt động của công ty, các doanh nghiệp của các cá nhân có ảnh hưởng đáng kể đang nắm</t>
  </si>
  <si>
    <t>quyền quản lý, kiếm soát và chi phối công ty.</t>
  </si>
  <si>
    <r>
      <t>Các bên liên quan cần được trình bày gồm:</t>
    </r>
    <r>
      <rPr>
        <sz val="11"/>
        <rFont val="Times New Roman"/>
        <family val="1"/>
      </rPr>
      <t xml:space="preserve"> Công ty mẹ, công ty con, các bên liên doanh; cơ sở kinh doanh đồng kiểm soát</t>
    </r>
  </si>
  <si>
    <t xml:space="preserve">giấy phép; Các khoản góp vốn, vay và tài trợ; Bảo lãnh và thế chấp; Các hợp đồng quản lý. </t>
  </si>
  <si>
    <t>tài sản. Cung cấp hay nhận dịch vụ; Giao dịch đại lý; Giao dịch thuê tài sản; Chuyển giao về nghiên cứu và phát triển; Thỏa thuận về</t>
  </si>
  <si>
    <r>
      <t>Các giao dịch chủ yếu giữa các bên liên quan được trình bày trong thuyết minh báo cáo tài chính</t>
    </r>
    <r>
      <rPr>
        <sz val="11"/>
        <rFont val="Times New Roman"/>
        <family val="1"/>
      </rPr>
      <t>: Mua hoặc bán hàng hóa</t>
    </r>
  </si>
  <si>
    <t>_Nguyên tắc ghi nhận về thông tin so sánh</t>
  </si>
  <si>
    <t>Các thông tin bằng số liệu trong báo cáo tài chính nhằm để so sánh giữa các kỳ lế toán phải được trình bày tương ứng với các</t>
  </si>
  <si>
    <t>thông tin bằng số liệu trong Báo cáo tài chính của kỳ trước. Các thông tin so sánh cần phải bao gồm cả các thông tin diễn giải</t>
  </si>
  <si>
    <t>bằng lời nếu điều này là cần thiết giúp cho những người sử dụng hiểu rõ được báo cáo tài chnh của kỳ hiệ tại.</t>
  </si>
  <si>
    <t>Khi thay đổi các trình bày hoặc cách phân loại các khoản mục trong báo cáo tài chính thì phải phân loại lại các số liệu so sánh</t>
  </si>
  <si>
    <t>với kỳ hiện tại, và phải trình bày tính chất, số liệu và lý do việc phân loại lại. Nếu không thể thực hiện được việc phân loại</t>
  </si>
  <si>
    <t xml:space="preserve">lại các số liệu tương ứng mang tính chất so sánh thì doanh nghiệp cần phải nêu rõ lý do và tính chất của những thay đổi nếu việc </t>
  </si>
  <si>
    <t>phân loại lại các số liệu được thực hiện.</t>
  </si>
  <si>
    <t>1. Tiền và các khoản tương đương tiền</t>
  </si>
  <si>
    <t xml:space="preserve">Tiền </t>
  </si>
  <si>
    <t>Tiền gửi Ngân hàng</t>
  </si>
  <si>
    <t xml:space="preserve">tệ liên Ngân hàng do Ngân hàng Nhà nước Việt Nam công bố ở thời điểm lập cáo cáo tài chính. </t>
  </si>
  <si>
    <t>_Nguyên tắc ghi nhận hàng tồn kho: Hàng tồn kho được ghi nhận theo giá gốc. Trường hợp giá trị thuần có thể thực hiện được thấp</t>
  </si>
  <si>
    <t>hơn giá gốc thì phải tính theo giá trị thuần có thể thực hiện được. Giá gốc hàng tồn kho bao gồm chi phí mua, chi phí chế biến và các</t>
  </si>
  <si>
    <t>chi phí liên quan trực tiếp khác phát sinh để có được hàng tồn kho ở địa điểm và trạng thái hiện tại (-) trừ dự phòng giảm giá và dự</t>
  </si>
  <si>
    <t>phòng cho hàng lỗi thời.</t>
  </si>
  <si>
    <t xml:space="preserve">_Phương pháp tính giá trị hàng tồn kho: Theo giá bình quân gia quyền, giá trị của từng loại hàng tồn kho được tính theo giá trị trung </t>
  </si>
  <si>
    <t>bình của từng loại hàng tồn kho tương tự đầu kỳ và giá trị từng loại hàng tồn kho được mua hoặc sản xuất trong kỳ. Giá trị trung bình</t>
  </si>
  <si>
    <t>có thể được tính theo thời kỳ.</t>
  </si>
  <si>
    <t>Báo cáo tài chính này chỉ trình bày riêng cho Văn phòng Công ty Cổ phần chế tạo máy Dzĩ An tại KCN Sóng Thần 1, Dĩ An</t>
  </si>
  <si>
    <t>31/03/2011</t>
  </si>
  <si>
    <t>Tiền gửi Ngân hàng VND</t>
  </si>
  <si>
    <t>Tiền gửi Ngân hàng USD</t>
  </si>
  <si>
    <t>Tiền gửi Ngân hàng EUR</t>
  </si>
  <si>
    <t>Đầu tư chứng khoán ngắn hạn</t>
  </si>
  <si>
    <t>Tiền gửi có kỳ hạn</t>
  </si>
  <si>
    <t>Ứng trước chi phí hoạt động bán hàng</t>
  </si>
  <si>
    <t>(-) Dự phòng giảm giá hàng tồn kho</t>
  </si>
  <si>
    <t>Cộng giá trị thuần hàng tồn kho</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</si>
</sst>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_);_(* \(#,##0.0\);_(* &quot;-&quot;?_);_(@_)"/>
  </numFmts>
  <fonts count="23">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sz val="11"/>
      <color indexed="10"/>
      <name val="Times New Roman"/>
      <family val="1"/>
    </font>
    <font>
      <b/>
      <sz val="10"/>
      <name val="VNI-Times"/>
      <family val="0"/>
    </font>
    <font>
      <i/>
      <sz val="11"/>
      <name val="VNI-Times"/>
      <family val="0"/>
    </font>
    <font>
      <b/>
      <sz val="11"/>
      <color indexed="10"/>
      <name val="Times New Roman"/>
      <family val="1"/>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s>
  <fills count="2">
    <fill>
      <patternFill/>
    </fill>
    <fill>
      <patternFill patternType="gray125"/>
    </fill>
  </fills>
  <borders count="9">
    <border>
      <left/>
      <right/>
      <top/>
      <bottom/>
      <diagonal/>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xf>
    <xf numFmtId="164" fontId="3" fillId="0" borderId="2" xfId="0" applyNumberFormat="1" applyFont="1" applyBorder="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xf>
    <xf numFmtId="0" fontId="6" fillId="0" borderId="0" xfId="0" applyFont="1" applyAlignment="1">
      <alignment/>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164" fontId="8" fillId="0" borderId="0" xfId="0" applyNumberFormat="1" applyFont="1" applyAlignment="1">
      <alignment/>
    </xf>
    <xf numFmtId="0" fontId="2" fillId="0" borderId="2" xfId="0" applyFont="1" applyBorder="1" applyAlignment="1">
      <alignment horizontal="center"/>
    </xf>
    <xf numFmtId="0" fontId="2" fillId="0" borderId="2" xfId="0" applyFont="1" applyBorder="1" applyAlignment="1">
      <alignment/>
    </xf>
    <xf numFmtId="0" fontId="3" fillId="0" borderId="2" xfId="0" applyFont="1" applyBorder="1" applyAlignment="1">
      <alignment horizontal="center"/>
    </xf>
    <xf numFmtId="0" fontId="3" fillId="0" borderId="2" xfId="0" applyFont="1" applyBorder="1" applyAlignment="1">
      <alignment/>
    </xf>
    <xf numFmtId="0" fontId="2" fillId="0" borderId="3" xfId="0" applyFont="1" applyBorder="1" applyAlignment="1">
      <alignment horizontal="center"/>
    </xf>
    <xf numFmtId="164" fontId="2" fillId="0" borderId="3" xfId="0" applyNumberFormat="1" applyFont="1" applyBorder="1" applyAlignment="1">
      <alignment/>
    </xf>
    <xf numFmtId="0" fontId="3" fillId="0" borderId="0" xfId="0" applyFont="1" applyAlignment="1">
      <alignment/>
    </xf>
    <xf numFmtId="164" fontId="6" fillId="0" borderId="0" xfId="0" applyNumberFormat="1" applyFont="1" applyAlignment="1">
      <alignment/>
    </xf>
    <xf numFmtId="164" fontId="3" fillId="0" borderId="0" xfId="0" applyNumberFormat="1" applyFont="1" applyAlignment="1">
      <alignmen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5" fillId="0" borderId="4" xfId="0" applyFont="1" applyBorder="1" applyAlignment="1">
      <alignment horizontal="center"/>
    </xf>
    <xf numFmtId="0" fontId="2" fillId="0" borderId="4" xfId="0" applyFont="1" applyBorder="1" applyAlignment="1">
      <alignment/>
    </xf>
    <xf numFmtId="164" fontId="2" fillId="0" borderId="0" xfId="0" applyNumberFormat="1" applyFont="1" applyAlignment="1">
      <alignment/>
    </xf>
    <xf numFmtId="0" fontId="6" fillId="0" borderId="2" xfId="0" applyFont="1" applyBorder="1" applyAlignment="1">
      <alignment horizontal="center"/>
    </xf>
    <xf numFmtId="0" fontId="5" fillId="0" borderId="2" xfId="0" applyFont="1" applyBorder="1" applyAlignment="1">
      <alignment horizontal="center"/>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165" fontId="3" fillId="0" borderId="0" xfId="15" applyNumberFormat="1" applyFont="1" applyAlignment="1">
      <alignment/>
    </xf>
    <xf numFmtId="165" fontId="9" fillId="0" borderId="0" xfId="15" applyNumberFormat="1" applyFont="1" applyAlignment="1">
      <alignment/>
    </xf>
    <xf numFmtId="165" fontId="3" fillId="0" borderId="0" xfId="0" applyNumberFormat="1" applyFont="1" applyAlignment="1">
      <alignment/>
    </xf>
    <xf numFmtId="165" fontId="2" fillId="0" borderId="0" xfId="0" applyNumberFormat="1" applyFont="1" applyAlignment="1">
      <alignment/>
    </xf>
    <xf numFmtId="165" fontId="2" fillId="0" borderId="0" xfId="15" applyNumberFormat="1" applyFont="1" applyAlignment="1">
      <alignment/>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wrapText="1"/>
    </xf>
    <xf numFmtId="0" fontId="2" fillId="0" borderId="3" xfId="0" applyFont="1" applyBorder="1" applyAlignment="1">
      <alignment/>
    </xf>
    <xf numFmtId="164" fontId="2" fillId="0" borderId="0" xfId="0" applyNumberFormat="1" applyFont="1" applyAlignment="1">
      <alignment horizontal="center"/>
    </xf>
    <xf numFmtId="164" fontId="2" fillId="0" borderId="0" xfId="0" applyNumberFormat="1" applyFont="1" applyAlignment="1">
      <alignment/>
    </xf>
    <xf numFmtId="164" fontId="3" fillId="0" borderId="0" xfId="0" applyNumberFormat="1" applyFont="1" applyAlignment="1">
      <alignment horizontal="center"/>
    </xf>
    <xf numFmtId="9" fontId="3" fillId="0" borderId="0" xfId="19" applyFont="1" applyAlignment="1">
      <alignment/>
    </xf>
    <xf numFmtId="9" fontId="3" fillId="0" borderId="0" xfId="19" applyFont="1" applyAlignment="1">
      <alignment/>
    </xf>
    <xf numFmtId="165" fontId="2" fillId="0" borderId="2" xfId="15" applyNumberFormat="1" applyFont="1" applyBorder="1" applyAlignment="1">
      <alignment/>
    </xf>
    <xf numFmtId="165" fontId="2" fillId="0" borderId="4" xfId="15" applyNumberFormat="1" applyFont="1" applyBorder="1" applyAlignment="1">
      <alignment/>
    </xf>
    <xf numFmtId="165" fontId="3" fillId="0" borderId="2" xfId="15" applyNumberFormat="1" applyFont="1" applyBorder="1" applyAlignment="1">
      <alignment/>
    </xf>
    <xf numFmtId="164" fontId="8" fillId="0" borderId="0" xfId="0" applyNumberFormat="1" applyFont="1" applyAlignment="1">
      <alignment horizontal="center"/>
    </xf>
    <xf numFmtId="0" fontId="9" fillId="0" borderId="2" xfId="0" applyFont="1" applyBorder="1" applyAlignment="1">
      <alignment horizontal="center"/>
    </xf>
    <xf numFmtId="0" fontId="9" fillId="0" borderId="2" xfId="0" applyFont="1" applyBorder="1" applyAlignment="1">
      <alignment/>
    </xf>
    <xf numFmtId="164" fontId="9" fillId="0" borderId="2" xfId="0" applyNumberFormat="1" applyFont="1" applyBorder="1" applyAlignment="1">
      <alignment/>
    </xf>
    <xf numFmtId="0" fontId="12" fillId="0" borderId="0" xfId="0" applyFont="1" applyAlignment="1">
      <alignment/>
    </xf>
    <xf numFmtId="0" fontId="2" fillId="0" borderId="5" xfId="0" applyFont="1" applyBorder="1" applyAlignment="1">
      <alignment horizontal="center" vertical="center" wrapText="1"/>
    </xf>
    <xf numFmtId="164" fontId="2" fillId="0" borderId="5" xfId="0" applyNumberFormat="1" applyFont="1" applyBorder="1" applyAlignment="1">
      <alignment horizontal="center" vertical="center" wrapText="1"/>
    </xf>
    <xf numFmtId="165" fontId="2" fillId="0" borderId="4" xfId="15" applyNumberFormat="1" applyFont="1" applyBorder="1" applyAlignment="1">
      <alignment horizontal="center"/>
    </xf>
    <xf numFmtId="165" fontId="3" fillId="0" borderId="2" xfId="15" applyNumberFormat="1" applyFont="1" applyBorder="1" applyAlignment="1">
      <alignment horizontal="center"/>
    </xf>
    <xf numFmtId="165" fontId="2" fillId="0" borderId="2" xfId="15" applyNumberFormat="1" applyFont="1" applyBorder="1" applyAlignment="1">
      <alignment horizontal="center"/>
    </xf>
    <xf numFmtId="165" fontId="2" fillId="0" borderId="4" xfId="15" applyNumberFormat="1" applyFont="1" applyBorder="1" applyAlignment="1">
      <alignment/>
    </xf>
    <xf numFmtId="165" fontId="3" fillId="0" borderId="2" xfId="15" applyNumberFormat="1" applyFont="1" applyBorder="1" applyAlignment="1">
      <alignment/>
    </xf>
    <xf numFmtId="165" fontId="2" fillId="0" borderId="2" xfId="15" applyNumberFormat="1" applyFont="1" applyBorder="1" applyAlignment="1">
      <alignment/>
    </xf>
    <xf numFmtId="0" fontId="12" fillId="0" borderId="2" xfId="0" applyFont="1" applyBorder="1" applyAlignment="1">
      <alignment horizontal="center"/>
    </xf>
    <xf numFmtId="165" fontId="9" fillId="0" borderId="2" xfId="15" applyNumberFormat="1" applyFont="1" applyBorder="1" applyAlignment="1">
      <alignment/>
    </xf>
    <xf numFmtId="165" fontId="9" fillId="0" borderId="2" xfId="15" applyNumberFormat="1" applyFont="1" applyBorder="1" applyAlignment="1">
      <alignment horizontal="center"/>
    </xf>
    <xf numFmtId="165" fontId="9" fillId="0" borderId="2" xfId="15" applyNumberFormat="1" applyFont="1" applyBorder="1" applyAlignment="1">
      <alignment/>
    </xf>
    <xf numFmtId="0" fontId="5" fillId="0" borderId="3" xfId="0" applyFont="1" applyBorder="1" applyAlignment="1">
      <alignment horizontal="center"/>
    </xf>
    <xf numFmtId="165" fontId="2" fillId="0" borderId="3" xfId="15" applyNumberFormat="1" applyFont="1" applyBorder="1" applyAlignment="1">
      <alignment/>
    </xf>
    <xf numFmtId="165" fontId="2" fillId="0" borderId="3" xfId="15" applyNumberFormat="1" applyFont="1" applyBorder="1" applyAlignment="1">
      <alignment horizontal="center"/>
    </xf>
    <xf numFmtId="165" fontId="2" fillId="0" borderId="3" xfId="15" applyNumberFormat="1" applyFont="1" applyBorder="1" applyAlignment="1">
      <alignment/>
    </xf>
    <xf numFmtId="0" fontId="13" fillId="0" borderId="0" xfId="0" applyFont="1" applyAlignment="1">
      <alignment/>
    </xf>
    <xf numFmtId="165" fontId="3" fillId="0" borderId="0" xfId="0" applyNumberFormat="1" applyFont="1" applyAlignment="1">
      <alignment horizontal="center"/>
    </xf>
    <xf numFmtId="9" fontId="3" fillId="0" borderId="0" xfId="0" applyNumberFormat="1" applyFont="1" applyAlignment="1">
      <alignment/>
    </xf>
    <xf numFmtId="164" fontId="3" fillId="0" borderId="0" xfId="0" applyNumberFormat="1" applyFont="1" applyAlignment="1">
      <alignment horizontal="lef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6" fillId="0" borderId="0" xfId="0" applyFont="1" applyAlignment="1">
      <alignment/>
    </xf>
    <xf numFmtId="0" fontId="19" fillId="0" borderId="0" xfId="0" applyFont="1" applyBorder="1" applyAlignment="1">
      <alignment horizontal="center"/>
    </xf>
    <xf numFmtId="0" fontId="18" fillId="0" borderId="0" xfId="0" applyFont="1" applyAlignment="1">
      <alignment/>
    </xf>
    <xf numFmtId="0" fontId="14" fillId="0" borderId="0" xfId="0" applyFont="1" applyAlignment="1">
      <alignment/>
    </xf>
    <xf numFmtId="0" fontId="15" fillId="0" borderId="0" xfId="0" applyFont="1" applyAlignment="1">
      <alignment/>
    </xf>
    <xf numFmtId="0" fontId="21" fillId="0" borderId="0" xfId="0" applyFont="1" applyAlignment="1">
      <alignment/>
    </xf>
    <xf numFmtId="0" fontId="17" fillId="0" borderId="0" xfId="0" applyFont="1" applyAlignment="1">
      <alignment/>
    </xf>
    <xf numFmtId="165" fontId="5" fillId="0" borderId="0" xfId="15" applyNumberFormat="1" applyFont="1" applyAlignment="1">
      <alignment/>
    </xf>
    <xf numFmtId="2" fontId="2" fillId="0" borderId="3" xfId="0" applyNumberFormat="1" applyFont="1" applyBorder="1" applyAlignment="1">
      <alignment/>
    </xf>
    <xf numFmtId="2" fontId="3" fillId="0" borderId="0" xfId="0" applyNumberFormat="1" applyFont="1" applyAlignment="1">
      <alignment/>
    </xf>
    <xf numFmtId="2" fontId="6" fillId="0" borderId="0" xfId="0" applyNumberFormat="1" applyFont="1" applyAlignment="1">
      <alignment/>
    </xf>
    <xf numFmtId="9" fontId="3" fillId="0" borderId="0" xfId="19" applyFont="1" applyAlignment="1">
      <alignment horizontal="center"/>
    </xf>
    <xf numFmtId="9" fontId="6" fillId="0" borderId="0" xfId="19" applyFont="1" applyAlignment="1">
      <alignment/>
    </xf>
    <xf numFmtId="165" fontId="6" fillId="0" borderId="0" xfId="15" applyNumberFormat="1" applyFont="1" applyAlignment="1">
      <alignment/>
    </xf>
    <xf numFmtId="164" fontId="2" fillId="0" borderId="3" xfId="0" applyNumberFormat="1" applyFont="1" applyBorder="1" applyAlignment="1">
      <alignment horizontal="center" vertical="center" wrapText="1"/>
    </xf>
    <xf numFmtId="14" fontId="2" fillId="0" borderId="0" xfId="0" applyNumberFormat="1" applyFont="1" applyAlignment="1">
      <alignment horizontal="center"/>
    </xf>
    <xf numFmtId="0" fontId="2" fillId="0" borderId="0" xfId="0" applyFont="1" applyAlignment="1">
      <alignment horizontal="right"/>
    </xf>
    <xf numFmtId="0" fontId="2" fillId="0" borderId="0" xfId="0" applyFont="1" applyAlignment="1">
      <alignment horizontal="center" vertical="center"/>
    </xf>
    <xf numFmtId="165" fontId="2" fillId="0" borderId="0" xfId="0" applyNumberFormat="1" applyFont="1" applyAlignment="1">
      <alignment horizontal="center"/>
    </xf>
    <xf numFmtId="9" fontId="9" fillId="0" borderId="0" xfId="0" applyNumberFormat="1" applyFont="1" applyAlignment="1">
      <alignment/>
    </xf>
    <xf numFmtId="0" fontId="9" fillId="0" borderId="0" xfId="0" applyFont="1" applyAlignment="1">
      <alignment horizontal="left"/>
    </xf>
    <xf numFmtId="9" fontId="3" fillId="0" borderId="0" xfId="19" applyFont="1" applyAlignment="1">
      <alignment horizontal="right"/>
    </xf>
    <xf numFmtId="0" fontId="22" fillId="0" borderId="0" xfId="0" applyFont="1" applyAlignment="1">
      <alignment/>
    </xf>
    <xf numFmtId="165" fontId="3" fillId="0" borderId="0" xfId="15" applyNumberFormat="1" applyFont="1" applyAlignment="1">
      <alignment horizontal="center"/>
    </xf>
    <xf numFmtId="37" fontId="20" fillId="0" borderId="0" xfId="0" applyNumberFormat="1" applyFont="1" applyAlignment="1">
      <alignment horizontal="center" vertical="center" wrapText="1"/>
    </xf>
    <xf numFmtId="0" fontId="20" fillId="0" borderId="0" xfId="0" applyFont="1" applyBorder="1" applyAlignment="1">
      <alignment horizontal="center"/>
    </xf>
    <xf numFmtId="0" fontId="20" fillId="0" borderId="0" xfId="0" applyFont="1" applyBorder="1" applyAlignment="1">
      <alignment horizontal="center" vertical="center"/>
    </xf>
    <xf numFmtId="0" fontId="22" fillId="0" borderId="0" xfId="0" applyFont="1" applyAlignment="1">
      <alignment horizontal="center"/>
    </xf>
    <xf numFmtId="164" fontId="3" fillId="0" borderId="0" xfId="0" applyNumberFormat="1" applyFont="1" applyAlignment="1">
      <alignment/>
    </xf>
    <xf numFmtId="0" fontId="22" fillId="0" borderId="0" xfId="0" applyFont="1" applyAlignment="1">
      <alignment vertical="center"/>
    </xf>
    <xf numFmtId="164" fontId="3" fillId="0" borderId="0" xfId="0" applyNumberFormat="1" applyFont="1" applyAlignment="1">
      <alignment horizontal="left"/>
    </xf>
    <xf numFmtId="0" fontId="2" fillId="0" borderId="6" xfId="0" applyFont="1" applyBorder="1" applyAlignment="1">
      <alignment horizontal="center" vertical="center" wrapText="1"/>
    </xf>
    <xf numFmtId="0" fontId="0" fillId="0" borderId="7" xfId="0" applyBorder="1" applyAlignment="1">
      <alignment horizontal="center" vertical="center" wrapText="1"/>
    </xf>
    <xf numFmtId="164" fontId="2" fillId="0" borderId="6" xfId="0" applyNumberFormat="1" applyFont="1" applyBorder="1" applyAlignment="1">
      <alignment horizontal="center" vertical="center" wrapText="1"/>
    </xf>
    <xf numFmtId="0" fontId="22" fillId="0" borderId="0" xfId="0" applyFont="1" applyAlignment="1">
      <alignment horizontal="center" vertical="center"/>
    </xf>
    <xf numFmtId="164" fontId="2" fillId="0" borderId="8" xfId="0" applyNumberFormat="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xf>
    <xf numFmtId="0" fontId="3"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tabSelected="1" workbookViewId="0" topLeftCell="A1">
      <selection activeCell="D18" sqref="D17:D18"/>
    </sheetView>
  </sheetViews>
  <sheetFormatPr defaultColWidth="9.00390625" defaultRowHeight="12.75"/>
  <cols>
    <col min="1" max="1" width="9.125" style="78" customWidth="1"/>
    <col min="2" max="2" width="9.375" style="78" customWidth="1"/>
    <col min="3" max="3" width="9.125" style="78" customWidth="1"/>
    <col min="4" max="4" width="11.00390625" style="78" customWidth="1"/>
    <col min="5" max="5" width="9.125" style="78" customWidth="1"/>
    <col min="6" max="6" width="3.00390625" style="78" customWidth="1"/>
    <col min="7" max="7" width="9.125" style="78" customWidth="1"/>
    <col min="8" max="8" width="11.875" style="78" customWidth="1"/>
    <col min="9" max="9" width="5.625" style="78" customWidth="1"/>
    <col min="10" max="16384" width="9.125" style="78" customWidth="1"/>
  </cols>
  <sheetData>
    <row r="1" ht="36">
      <c r="A1" s="87" t="s">
        <v>130</v>
      </c>
    </row>
    <row r="2" ht="36">
      <c r="A2" s="86" t="s">
        <v>469</v>
      </c>
    </row>
    <row r="3" ht="36">
      <c r="A3" s="87" t="s">
        <v>342</v>
      </c>
    </row>
    <row r="7" spans="1:10" ht="30" customHeight="1">
      <c r="A7" s="77"/>
      <c r="B7" s="77"/>
      <c r="C7" s="77"/>
      <c r="D7" s="77"/>
      <c r="E7" s="77"/>
      <c r="F7" s="77"/>
      <c r="G7" s="77"/>
      <c r="H7" s="77"/>
      <c r="I7" s="77"/>
      <c r="J7" s="77"/>
    </row>
    <row r="8" spans="1:10" s="80" customFormat="1" ht="32.25" customHeight="1">
      <c r="A8" s="79"/>
      <c r="B8" s="106" t="s">
        <v>341</v>
      </c>
      <c r="C8" s="106"/>
      <c r="D8" s="106"/>
      <c r="E8" s="106"/>
      <c r="F8" s="106"/>
      <c r="G8" s="106"/>
      <c r="H8" s="106"/>
      <c r="I8" s="106"/>
      <c r="J8" s="106"/>
    </row>
    <row r="9" spans="1:10" s="83" customFormat="1" ht="31.5" customHeight="1">
      <c r="A9" s="81"/>
      <c r="B9" s="81"/>
      <c r="C9" s="107" t="s">
        <v>470</v>
      </c>
      <c r="D9" s="107"/>
      <c r="E9" s="107"/>
      <c r="F9" s="107"/>
      <c r="G9" s="107"/>
      <c r="H9" s="107"/>
      <c r="I9" s="107"/>
      <c r="J9" s="82"/>
    </row>
    <row r="10" spans="1:10" s="85" customFormat="1" ht="37.5" customHeight="1">
      <c r="A10" s="84"/>
      <c r="B10" s="105" t="s">
        <v>339</v>
      </c>
      <c r="C10" s="105"/>
      <c r="D10" s="105"/>
      <c r="E10" s="105"/>
      <c r="F10" s="105"/>
      <c r="G10" s="105"/>
      <c r="H10" s="105"/>
      <c r="I10" s="105"/>
      <c r="J10" s="105"/>
    </row>
    <row r="11" spans="1:10" s="85" customFormat="1" ht="24.75" customHeight="1">
      <c r="A11" s="84"/>
      <c r="B11" s="105" t="s">
        <v>340</v>
      </c>
      <c r="C11" s="105"/>
      <c r="D11" s="105"/>
      <c r="E11" s="105"/>
      <c r="F11" s="105"/>
      <c r="G11" s="105"/>
      <c r="H11" s="105"/>
      <c r="I11" s="105"/>
      <c r="J11" s="105"/>
    </row>
  </sheetData>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0"/>
  </sheetPr>
  <dimension ref="A1:K89"/>
  <sheetViews>
    <sheetView workbookViewId="0" topLeftCell="A49">
      <selection activeCell="F54" sqref="F54"/>
    </sheetView>
  </sheetViews>
  <sheetFormatPr defaultColWidth="9.00390625" defaultRowHeight="12.75"/>
  <cols>
    <col min="1" max="1" width="4.875" style="10" customWidth="1"/>
    <col min="2" max="2" width="50.375" style="10" customWidth="1"/>
    <col min="3" max="3" width="6.875" style="10" customWidth="1"/>
    <col min="4" max="4" width="9.75390625" style="10" customWidth="1"/>
    <col min="5" max="5" width="16.125" style="22" customWidth="1"/>
    <col min="6" max="6" width="18.375" style="22" customWidth="1"/>
    <col min="7" max="16384" width="9.125" style="10" customWidth="1"/>
  </cols>
  <sheetData>
    <row r="1" spans="1:7" s="6" customFormat="1" ht="21.75" customHeight="1">
      <c r="A1" s="25" t="s">
        <v>301</v>
      </c>
      <c r="E1" s="44" t="s">
        <v>239</v>
      </c>
      <c r="F1" s="7"/>
      <c r="G1" s="8"/>
    </row>
    <row r="2" spans="1:7" s="6" customFormat="1" ht="18.75" customHeight="1">
      <c r="A2" s="25" t="s">
        <v>345</v>
      </c>
      <c r="G2" s="7"/>
    </row>
    <row r="3" spans="1:7" s="6" customFormat="1" ht="14.25" customHeight="1">
      <c r="A3" s="5"/>
      <c r="E3" s="44"/>
      <c r="G3" s="7"/>
    </row>
    <row r="4" spans="2:7" s="6" customFormat="1" ht="17.25">
      <c r="B4" s="5"/>
      <c r="C4" s="5"/>
      <c r="D4" s="5"/>
      <c r="E4" s="45"/>
      <c r="F4" s="9"/>
      <c r="G4" s="9"/>
    </row>
    <row r="5" spans="2:6" ht="18.75">
      <c r="B5" s="108" t="s">
        <v>82</v>
      </c>
      <c r="C5" s="108"/>
      <c r="D5" s="108"/>
      <c r="E5" s="108"/>
      <c r="F5" s="108"/>
    </row>
    <row r="6" spans="2:6" ht="18.75">
      <c r="B6" s="110" t="s">
        <v>347</v>
      </c>
      <c r="C6" s="110"/>
      <c r="D6" s="110"/>
      <c r="E6" s="110"/>
      <c r="F6" s="110"/>
    </row>
    <row r="7" spans="2:6" s="12" customFormat="1" ht="15.75">
      <c r="B7" s="13"/>
      <c r="C7" s="13"/>
      <c r="D7" s="13"/>
      <c r="E7" s="14"/>
      <c r="F7" s="52" t="s">
        <v>337</v>
      </c>
    </row>
    <row r="8" spans="1:6" ht="31.5" customHeight="1">
      <c r="A8" s="1" t="s">
        <v>84</v>
      </c>
      <c r="B8" s="1" t="s">
        <v>85</v>
      </c>
      <c r="C8" s="1" t="s">
        <v>244</v>
      </c>
      <c r="D8" s="1" t="s">
        <v>245</v>
      </c>
      <c r="E8" s="2" t="s">
        <v>476</v>
      </c>
      <c r="F8" s="2" t="s">
        <v>471</v>
      </c>
    </row>
    <row r="9" spans="1:6" ht="19.5" customHeight="1">
      <c r="A9" s="57"/>
      <c r="B9" s="57" t="s">
        <v>276</v>
      </c>
      <c r="C9" s="57"/>
      <c r="D9" s="57"/>
      <c r="E9" s="58"/>
      <c r="F9" s="58"/>
    </row>
    <row r="10" spans="1:6" ht="16.5">
      <c r="A10" s="15" t="s">
        <v>240</v>
      </c>
      <c r="B10" s="16" t="s">
        <v>241</v>
      </c>
      <c r="C10" s="15">
        <v>100</v>
      </c>
      <c r="D10" s="15"/>
      <c r="E10" s="3">
        <f>E11+E13+E16+E21+E24</f>
        <v>118632834312</v>
      </c>
      <c r="F10" s="3">
        <f>F11+F13+F16+F21+F24</f>
        <v>126823798816</v>
      </c>
    </row>
    <row r="11" spans="1:6" s="6" customFormat="1" ht="17.25">
      <c r="A11" s="15" t="s">
        <v>86</v>
      </c>
      <c r="B11" s="16" t="s">
        <v>242</v>
      </c>
      <c r="C11" s="15">
        <v>110</v>
      </c>
      <c r="D11" s="15"/>
      <c r="E11" s="3">
        <f>SUM(E12)</f>
        <v>4409139758</v>
      </c>
      <c r="F11" s="3">
        <f>SUM(F12)</f>
        <v>6396386777</v>
      </c>
    </row>
    <row r="12" spans="1:6" ht="16.5">
      <c r="A12" s="17">
        <v>1</v>
      </c>
      <c r="B12" s="18" t="s">
        <v>242</v>
      </c>
      <c r="C12" s="17">
        <v>111</v>
      </c>
      <c r="D12" s="17" t="s">
        <v>246</v>
      </c>
      <c r="E12" s="4">
        <v>4409139758</v>
      </c>
      <c r="F12" s="4">
        <v>6396386777</v>
      </c>
    </row>
    <row r="13" spans="1:6" s="6" customFormat="1" ht="17.25">
      <c r="A13" s="15" t="s">
        <v>87</v>
      </c>
      <c r="B13" s="16" t="s">
        <v>243</v>
      </c>
      <c r="C13" s="15">
        <v>120</v>
      </c>
      <c r="D13" s="15"/>
      <c r="E13" s="3">
        <f>SUM(E14:E15)</f>
        <v>3526460000</v>
      </c>
      <c r="F13" s="3">
        <f>SUM(F14:F15)</f>
        <v>4925960000</v>
      </c>
    </row>
    <row r="14" spans="1:6" ht="16.5">
      <c r="A14" s="17">
        <v>1</v>
      </c>
      <c r="B14" s="18" t="s">
        <v>328</v>
      </c>
      <c r="C14" s="17">
        <v>121</v>
      </c>
      <c r="D14" s="17"/>
      <c r="E14" s="4">
        <v>3526460000</v>
      </c>
      <c r="F14" s="4">
        <v>4925960000</v>
      </c>
    </row>
    <row r="15" spans="1:6" ht="16.5">
      <c r="A15" s="17">
        <v>2</v>
      </c>
      <c r="B15" s="18" t="s">
        <v>329</v>
      </c>
      <c r="C15" s="17">
        <v>129</v>
      </c>
      <c r="D15" s="17"/>
      <c r="E15" s="4"/>
      <c r="F15" s="4"/>
    </row>
    <row r="16" spans="1:6" ht="16.5">
      <c r="A16" s="15" t="s">
        <v>88</v>
      </c>
      <c r="B16" s="16" t="s">
        <v>247</v>
      </c>
      <c r="C16" s="15">
        <v>130</v>
      </c>
      <c r="D16" s="15"/>
      <c r="E16" s="3">
        <f>SUM(E17:E20)</f>
        <v>36620976537</v>
      </c>
      <c r="F16" s="3">
        <f>SUM(F17:F20)</f>
        <v>58827575578</v>
      </c>
    </row>
    <row r="17" spans="1:6" ht="16.5">
      <c r="A17" s="17">
        <v>1</v>
      </c>
      <c r="B17" s="18" t="s">
        <v>248</v>
      </c>
      <c r="C17" s="17">
        <v>131</v>
      </c>
      <c r="D17" s="17"/>
      <c r="E17" s="4">
        <v>29624313039</v>
      </c>
      <c r="F17" s="4">
        <v>54018881325</v>
      </c>
    </row>
    <row r="18" spans="1:6" ht="16.5">
      <c r="A18" s="17">
        <v>2</v>
      </c>
      <c r="B18" s="18" t="s">
        <v>249</v>
      </c>
      <c r="C18" s="17">
        <v>132</v>
      </c>
      <c r="D18" s="17"/>
      <c r="E18" s="4">
        <v>3475783691</v>
      </c>
      <c r="F18" s="4">
        <v>1825060596</v>
      </c>
    </row>
    <row r="19" spans="1:6" ht="16.5">
      <c r="A19" s="17">
        <v>5</v>
      </c>
      <c r="B19" s="18" t="s">
        <v>472</v>
      </c>
      <c r="C19" s="17">
        <v>135</v>
      </c>
      <c r="D19" s="17" t="s">
        <v>250</v>
      </c>
      <c r="E19" s="4">
        <v>4179615944</v>
      </c>
      <c r="F19" s="4">
        <v>3642369794</v>
      </c>
    </row>
    <row r="20" spans="1:6" ht="16.5">
      <c r="A20" s="17">
        <v>6</v>
      </c>
      <c r="B20" s="18" t="s">
        <v>473</v>
      </c>
      <c r="C20" s="17">
        <v>139</v>
      </c>
      <c r="D20" s="17"/>
      <c r="E20" s="4">
        <v>-658736137</v>
      </c>
      <c r="F20" s="4">
        <v>-658736137</v>
      </c>
    </row>
    <row r="21" spans="1:6" ht="16.5">
      <c r="A21" s="15" t="s">
        <v>90</v>
      </c>
      <c r="B21" s="16" t="s">
        <v>251</v>
      </c>
      <c r="C21" s="15">
        <v>140</v>
      </c>
      <c r="D21" s="15" t="s">
        <v>252</v>
      </c>
      <c r="E21" s="3">
        <f>SUM(E22:E23)</f>
        <v>55753512811</v>
      </c>
      <c r="F21" s="3">
        <f>SUM(F22:F23)</f>
        <v>42007308512</v>
      </c>
    </row>
    <row r="22" spans="1:6" ht="16.5">
      <c r="A22" s="17">
        <v>1</v>
      </c>
      <c r="B22" s="18" t="s">
        <v>251</v>
      </c>
      <c r="C22" s="17">
        <v>141</v>
      </c>
      <c r="D22" s="17"/>
      <c r="E22" s="4">
        <v>56601953679</v>
      </c>
      <c r="F22" s="4">
        <v>42855749380</v>
      </c>
    </row>
    <row r="23" spans="1:6" ht="16.5">
      <c r="A23" s="17">
        <v>2</v>
      </c>
      <c r="B23" s="18" t="s">
        <v>474</v>
      </c>
      <c r="C23" s="17">
        <v>149</v>
      </c>
      <c r="D23" s="17"/>
      <c r="E23" s="4">
        <v>-848440868</v>
      </c>
      <c r="F23" s="4">
        <v>-848440868</v>
      </c>
    </row>
    <row r="24" spans="1:6" ht="16.5">
      <c r="A24" s="15" t="s">
        <v>91</v>
      </c>
      <c r="B24" s="16" t="s">
        <v>147</v>
      </c>
      <c r="C24" s="15">
        <v>150</v>
      </c>
      <c r="D24" s="15"/>
      <c r="E24" s="3">
        <f>SUM(E25:E28)</f>
        <v>18322745206</v>
      </c>
      <c r="F24" s="3">
        <f>SUM(F25:F28)</f>
        <v>14666567949</v>
      </c>
    </row>
    <row r="25" spans="1:6" ht="16.5">
      <c r="A25" s="17">
        <v>1</v>
      </c>
      <c r="B25" s="18" t="s">
        <v>253</v>
      </c>
      <c r="C25" s="17">
        <v>151</v>
      </c>
      <c r="D25" s="17"/>
      <c r="E25" s="4">
        <v>227712911</v>
      </c>
      <c r="F25" s="4">
        <v>216298731</v>
      </c>
    </row>
    <row r="26" spans="1:6" ht="16.5">
      <c r="A26" s="17">
        <v>2</v>
      </c>
      <c r="B26" s="18" t="s">
        <v>254</v>
      </c>
      <c r="C26" s="17">
        <v>152</v>
      </c>
      <c r="D26" s="17"/>
      <c r="E26" s="4">
        <v>391663635</v>
      </c>
      <c r="F26" s="4">
        <v>165096312</v>
      </c>
    </row>
    <row r="27" spans="1:6" ht="16.5">
      <c r="A27" s="17">
        <v>3</v>
      </c>
      <c r="B27" s="18" t="s">
        <v>60</v>
      </c>
      <c r="C27" s="17">
        <v>154</v>
      </c>
      <c r="D27" s="17" t="s">
        <v>61</v>
      </c>
      <c r="E27" s="4"/>
      <c r="F27" s="4"/>
    </row>
    <row r="28" spans="1:6" ht="16.5">
      <c r="A28" s="17">
        <v>5</v>
      </c>
      <c r="B28" s="18" t="s">
        <v>147</v>
      </c>
      <c r="C28" s="17">
        <v>158</v>
      </c>
      <c r="D28" s="17" t="s">
        <v>255</v>
      </c>
      <c r="E28" s="4">
        <v>17703368660</v>
      </c>
      <c r="F28" s="4">
        <v>14285172906</v>
      </c>
    </row>
    <row r="29" spans="1:6" s="6" customFormat="1" ht="17.25">
      <c r="A29" s="15" t="s">
        <v>256</v>
      </c>
      <c r="B29" s="16" t="s">
        <v>257</v>
      </c>
      <c r="C29" s="15">
        <v>200</v>
      </c>
      <c r="D29" s="15"/>
      <c r="E29" s="3">
        <f>E30+E32+E41+E44</f>
        <v>50005470596</v>
      </c>
      <c r="F29" s="3">
        <f>F30+F32+F41+F44</f>
        <v>46868444882</v>
      </c>
    </row>
    <row r="30" spans="1:6" s="6" customFormat="1" ht="17.25">
      <c r="A30" s="15" t="s">
        <v>86</v>
      </c>
      <c r="B30" s="16" t="s">
        <v>258</v>
      </c>
      <c r="C30" s="15">
        <v>210</v>
      </c>
      <c r="D30" s="15"/>
      <c r="E30" s="3">
        <f>SUM(E31)</f>
        <v>16231227917</v>
      </c>
      <c r="F30" s="3">
        <f>SUM(F31)</f>
        <v>12962333741</v>
      </c>
    </row>
    <row r="31" spans="1:6" ht="16.5">
      <c r="A31" s="17">
        <v>2</v>
      </c>
      <c r="B31" s="18" t="s">
        <v>259</v>
      </c>
      <c r="C31" s="17">
        <v>212</v>
      </c>
      <c r="D31" s="17" t="s">
        <v>260</v>
      </c>
      <c r="E31" s="4">
        <v>16231227917</v>
      </c>
      <c r="F31" s="4">
        <v>12962333741</v>
      </c>
    </row>
    <row r="32" spans="1:6" s="6" customFormat="1" ht="17.25">
      <c r="A32" s="15" t="s">
        <v>87</v>
      </c>
      <c r="B32" s="16" t="s">
        <v>261</v>
      </c>
      <c r="C32" s="15">
        <v>220</v>
      </c>
      <c r="D32" s="15"/>
      <c r="E32" s="3">
        <f>E33+E36+E39</f>
        <v>4364721880</v>
      </c>
      <c r="F32" s="3">
        <f>F33+F36+F39</f>
        <v>4483454937</v>
      </c>
    </row>
    <row r="33" spans="1:6" ht="16.5">
      <c r="A33" s="17">
        <v>1</v>
      </c>
      <c r="B33" s="18" t="s">
        <v>262</v>
      </c>
      <c r="C33" s="17">
        <v>221</v>
      </c>
      <c r="D33" s="17" t="s">
        <v>263</v>
      </c>
      <c r="E33" s="4">
        <f>SUM(E34:E35)</f>
        <v>3157053510</v>
      </c>
      <c r="F33" s="4">
        <f>SUM(F34:F35)</f>
        <v>3260959349</v>
      </c>
    </row>
    <row r="34" spans="1:6" s="56" customFormat="1" ht="15.75">
      <c r="A34" s="53"/>
      <c r="B34" s="54" t="s">
        <v>264</v>
      </c>
      <c r="C34" s="17">
        <v>222</v>
      </c>
      <c r="D34" s="53"/>
      <c r="E34" s="55">
        <v>7590649656</v>
      </c>
      <c r="F34" s="55">
        <v>7504149656</v>
      </c>
    </row>
    <row r="35" spans="1:6" s="56" customFormat="1" ht="15.75">
      <c r="A35" s="53"/>
      <c r="B35" s="54" t="s">
        <v>163</v>
      </c>
      <c r="C35" s="17">
        <v>223</v>
      </c>
      <c r="D35" s="53"/>
      <c r="E35" s="55">
        <v>-4433596146</v>
      </c>
      <c r="F35" s="55">
        <v>-4243190307</v>
      </c>
    </row>
    <row r="36" spans="1:6" ht="16.5">
      <c r="A36" s="17">
        <v>3</v>
      </c>
      <c r="B36" s="18" t="s">
        <v>265</v>
      </c>
      <c r="C36" s="17">
        <v>227</v>
      </c>
      <c r="D36" s="17" t="s">
        <v>266</v>
      </c>
      <c r="E36" s="4">
        <f>SUM(E37:E38)</f>
        <v>1207668370</v>
      </c>
      <c r="F36" s="4">
        <f>SUM(F37:F38)</f>
        <v>1222495588</v>
      </c>
    </row>
    <row r="37" spans="1:6" ht="16.5">
      <c r="A37" s="17"/>
      <c r="B37" s="54" t="s">
        <v>264</v>
      </c>
      <c r="C37" s="17">
        <v>228</v>
      </c>
      <c r="D37" s="17"/>
      <c r="E37" s="4">
        <v>1530868227</v>
      </c>
      <c r="F37" s="55">
        <v>1530868227</v>
      </c>
    </row>
    <row r="38" spans="1:6" ht="16.5">
      <c r="A38" s="17"/>
      <c r="B38" s="54" t="s">
        <v>163</v>
      </c>
      <c r="C38" s="17">
        <v>229</v>
      </c>
      <c r="D38" s="17"/>
      <c r="E38" s="4">
        <v>-323199857</v>
      </c>
      <c r="F38" s="55">
        <v>-308372639</v>
      </c>
    </row>
    <row r="39" spans="1:6" ht="16.5">
      <c r="A39" s="17">
        <v>4</v>
      </c>
      <c r="B39" s="18" t="s">
        <v>267</v>
      </c>
      <c r="C39" s="17">
        <v>230</v>
      </c>
      <c r="D39" s="17" t="s">
        <v>268</v>
      </c>
      <c r="E39" s="4"/>
      <c r="F39" s="4"/>
    </row>
    <row r="40" spans="1:6" s="6" customFormat="1" ht="17.25">
      <c r="A40" s="15" t="s">
        <v>88</v>
      </c>
      <c r="B40" s="16" t="s">
        <v>269</v>
      </c>
      <c r="C40" s="15">
        <v>240</v>
      </c>
      <c r="D40" s="15"/>
      <c r="E40" s="3"/>
      <c r="F40" s="3"/>
    </row>
    <row r="41" spans="1:6" s="6" customFormat="1" ht="17.25">
      <c r="A41" s="15" t="s">
        <v>90</v>
      </c>
      <c r="B41" s="16" t="s">
        <v>270</v>
      </c>
      <c r="C41" s="15">
        <v>250</v>
      </c>
      <c r="D41" s="15"/>
      <c r="E41" s="3">
        <f>SUM(E42:E43)</f>
        <v>29407016265</v>
      </c>
      <c r="F41" s="3">
        <f>SUM(F42:F43)</f>
        <v>29407016265</v>
      </c>
    </row>
    <row r="42" spans="1:6" ht="16.5">
      <c r="A42" s="17">
        <v>1</v>
      </c>
      <c r="B42" s="18" t="s">
        <v>271</v>
      </c>
      <c r="C42" s="17">
        <v>251</v>
      </c>
      <c r="D42" s="17" t="s">
        <v>272</v>
      </c>
      <c r="E42" s="4">
        <v>29407016265</v>
      </c>
      <c r="F42" s="4">
        <v>29407016265</v>
      </c>
    </row>
    <row r="43" spans="1:6" ht="16.5">
      <c r="A43" s="17">
        <v>3</v>
      </c>
      <c r="B43" s="18" t="s">
        <v>330</v>
      </c>
      <c r="C43" s="17">
        <v>258</v>
      </c>
      <c r="D43" s="17"/>
      <c r="E43" s="4"/>
      <c r="F43" s="4"/>
    </row>
    <row r="44" spans="1:6" s="6" customFormat="1" ht="17.25">
      <c r="A44" s="15" t="s">
        <v>91</v>
      </c>
      <c r="B44" s="16" t="s">
        <v>273</v>
      </c>
      <c r="C44" s="15">
        <v>260</v>
      </c>
      <c r="D44" s="15"/>
      <c r="E44" s="3">
        <f>SUM(E45)</f>
        <v>2504534</v>
      </c>
      <c r="F44" s="3">
        <f>SUM(F45)</f>
        <v>15639939</v>
      </c>
    </row>
    <row r="45" spans="1:6" ht="16.5">
      <c r="A45" s="17">
        <v>1</v>
      </c>
      <c r="B45" s="18" t="s">
        <v>275</v>
      </c>
      <c r="C45" s="17">
        <v>261</v>
      </c>
      <c r="D45" s="17" t="s">
        <v>274</v>
      </c>
      <c r="E45" s="4">
        <v>2504534</v>
      </c>
      <c r="F45" s="4">
        <v>15639939</v>
      </c>
    </row>
    <row r="46" spans="1:6" ht="16.5">
      <c r="A46" s="15"/>
      <c r="B46" s="15" t="s">
        <v>89</v>
      </c>
      <c r="C46" s="15">
        <v>270</v>
      </c>
      <c r="D46" s="15"/>
      <c r="E46" s="3">
        <f>E10+E29</f>
        <v>168638304908</v>
      </c>
      <c r="F46" s="3">
        <f>F10+F29</f>
        <v>173692243698</v>
      </c>
    </row>
    <row r="47" spans="1:6" ht="16.5">
      <c r="A47" s="15"/>
      <c r="B47" s="15" t="s">
        <v>277</v>
      </c>
      <c r="C47" s="15"/>
      <c r="D47" s="15"/>
      <c r="E47" s="3"/>
      <c r="F47" s="3"/>
    </row>
    <row r="48" spans="1:6" s="6" customFormat="1" ht="17.25">
      <c r="A48" s="15" t="s">
        <v>240</v>
      </c>
      <c r="B48" s="16" t="s">
        <v>278</v>
      </c>
      <c r="C48" s="15">
        <v>300</v>
      </c>
      <c r="D48" s="15"/>
      <c r="E48" s="3">
        <f>E49+E58</f>
        <v>84293065330</v>
      </c>
      <c r="F48" s="3">
        <f>F49+F58</f>
        <v>90105266726</v>
      </c>
    </row>
    <row r="49" spans="1:6" s="6" customFormat="1" ht="17.25">
      <c r="A49" s="15" t="s">
        <v>86</v>
      </c>
      <c r="B49" s="16" t="s">
        <v>279</v>
      </c>
      <c r="C49" s="15">
        <v>310</v>
      </c>
      <c r="D49" s="15"/>
      <c r="E49" s="3">
        <f>SUM(E50:E57)</f>
        <v>81900648252</v>
      </c>
      <c r="F49" s="3">
        <f>SUM(F50:F57)</f>
        <v>87689623648</v>
      </c>
    </row>
    <row r="50" spans="1:6" ht="16.5">
      <c r="A50" s="17">
        <v>1</v>
      </c>
      <c r="B50" s="18" t="s">
        <v>280</v>
      </c>
      <c r="C50" s="17">
        <v>311</v>
      </c>
      <c r="D50" s="17" t="s">
        <v>281</v>
      </c>
      <c r="E50" s="4">
        <v>28409746333</v>
      </c>
      <c r="F50" s="4">
        <v>30235914657</v>
      </c>
    </row>
    <row r="51" spans="1:6" ht="16.5">
      <c r="A51" s="17">
        <v>2</v>
      </c>
      <c r="B51" s="18" t="s">
        <v>282</v>
      </c>
      <c r="C51" s="17">
        <v>312</v>
      </c>
      <c r="D51" s="17"/>
      <c r="E51" s="4">
        <v>16774988417</v>
      </c>
      <c r="F51" s="4">
        <v>14999227823</v>
      </c>
    </row>
    <row r="52" spans="1:6" ht="16.5">
      <c r="A52" s="17">
        <v>3</v>
      </c>
      <c r="B52" s="18" t="s">
        <v>283</v>
      </c>
      <c r="C52" s="17">
        <v>313</v>
      </c>
      <c r="D52" s="17"/>
      <c r="E52" s="4">
        <v>17124507641</v>
      </c>
      <c r="F52" s="4">
        <v>12527458154</v>
      </c>
    </row>
    <row r="53" spans="1:6" ht="16.5">
      <c r="A53" s="17">
        <v>4</v>
      </c>
      <c r="B53" s="18" t="s">
        <v>284</v>
      </c>
      <c r="C53" s="17">
        <v>314</v>
      </c>
      <c r="D53" s="17" t="s">
        <v>285</v>
      </c>
      <c r="E53" s="4">
        <v>6327822482</v>
      </c>
      <c r="F53" s="4">
        <v>10833321660</v>
      </c>
    </row>
    <row r="54" spans="1:6" ht="16.5">
      <c r="A54" s="17">
        <v>5</v>
      </c>
      <c r="B54" s="18" t="s">
        <v>286</v>
      </c>
      <c r="C54" s="17">
        <v>315</v>
      </c>
      <c r="D54" s="17"/>
      <c r="E54" s="4">
        <v>983981000</v>
      </c>
      <c r="F54" s="4">
        <v>1562653000</v>
      </c>
    </row>
    <row r="55" spans="1:6" ht="16.5">
      <c r="A55" s="17">
        <v>6</v>
      </c>
      <c r="B55" s="18" t="s">
        <v>287</v>
      </c>
      <c r="C55" s="17">
        <v>316</v>
      </c>
      <c r="D55" s="17"/>
      <c r="E55" s="4"/>
      <c r="F55" s="4"/>
    </row>
    <row r="56" spans="1:6" ht="16.5">
      <c r="A56" s="17">
        <v>9</v>
      </c>
      <c r="B56" s="18" t="s">
        <v>288</v>
      </c>
      <c r="C56" s="17">
        <v>319</v>
      </c>
      <c r="D56" s="17" t="s">
        <v>289</v>
      </c>
      <c r="E56" s="4">
        <v>11021591547</v>
      </c>
      <c r="F56" s="4">
        <v>16164835868</v>
      </c>
    </row>
    <row r="57" spans="1:6" ht="16.5">
      <c r="A57" s="17">
        <v>11</v>
      </c>
      <c r="B57" s="18" t="s">
        <v>300</v>
      </c>
      <c r="C57" s="17">
        <v>323</v>
      </c>
      <c r="D57" s="17"/>
      <c r="E57" s="4">
        <v>1258010832</v>
      </c>
      <c r="F57" s="4">
        <v>1366212486</v>
      </c>
    </row>
    <row r="58" spans="1:6" s="6" customFormat="1" ht="17.25">
      <c r="A58" s="15" t="s">
        <v>87</v>
      </c>
      <c r="B58" s="16" t="s">
        <v>290</v>
      </c>
      <c r="C58" s="15">
        <v>330</v>
      </c>
      <c r="D58" s="15"/>
      <c r="E58" s="3">
        <f>SUM(E59:E60)</f>
        <v>2392417078</v>
      </c>
      <c r="F58" s="3">
        <f>SUM(F59:F60)</f>
        <v>2415643078</v>
      </c>
    </row>
    <row r="59" spans="1:6" ht="16.5">
      <c r="A59" s="17">
        <v>6</v>
      </c>
      <c r="B59" s="18" t="s">
        <v>291</v>
      </c>
      <c r="C59" s="17">
        <v>336</v>
      </c>
      <c r="D59" s="17"/>
      <c r="E59" s="4">
        <v>366099732</v>
      </c>
      <c r="F59" s="4">
        <v>389325732</v>
      </c>
    </row>
    <row r="60" spans="1:6" ht="16.5">
      <c r="A60" s="17">
        <v>7</v>
      </c>
      <c r="B60" s="18" t="s">
        <v>475</v>
      </c>
      <c r="C60" s="17">
        <v>337</v>
      </c>
      <c r="D60" s="17"/>
      <c r="E60" s="4">
        <v>2026317346</v>
      </c>
      <c r="F60" s="4">
        <v>2026317346</v>
      </c>
    </row>
    <row r="61" spans="1:6" s="6" customFormat="1" ht="17.25">
      <c r="A61" s="15" t="s">
        <v>256</v>
      </c>
      <c r="B61" s="16" t="s">
        <v>292</v>
      </c>
      <c r="C61" s="15">
        <v>400</v>
      </c>
      <c r="D61" s="15"/>
      <c r="E61" s="3">
        <f>E62+E71</f>
        <v>84345239578</v>
      </c>
      <c r="F61" s="3">
        <f>F62+F71</f>
        <v>83586976972</v>
      </c>
    </row>
    <row r="62" spans="1:6" s="6" customFormat="1" ht="17.25">
      <c r="A62" s="15" t="s">
        <v>86</v>
      </c>
      <c r="B62" s="16" t="s">
        <v>293</v>
      </c>
      <c r="C62" s="15">
        <v>410</v>
      </c>
      <c r="D62" s="15" t="s">
        <v>294</v>
      </c>
      <c r="E62" s="3">
        <f>SUM(E63:E70)</f>
        <v>84345239578</v>
      </c>
      <c r="F62" s="3">
        <f>SUM(F63:F70)</f>
        <v>83586976972</v>
      </c>
    </row>
    <row r="63" spans="1:6" ht="16.5">
      <c r="A63" s="17">
        <v>1</v>
      </c>
      <c r="B63" s="18" t="s">
        <v>174</v>
      </c>
      <c r="C63" s="17">
        <v>411</v>
      </c>
      <c r="D63" s="17"/>
      <c r="E63" s="4">
        <v>34498500000</v>
      </c>
      <c r="F63" s="4">
        <v>31079800000</v>
      </c>
    </row>
    <row r="64" spans="1:6" ht="16.5">
      <c r="A64" s="17">
        <v>2</v>
      </c>
      <c r="B64" s="18" t="s">
        <v>196</v>
      </c>
      <c r="C64" s="17">
        <v>412</v>
      </c>
      <c r="D64" s="17"/>
      <c r="E64" s="4">
        <v>16170748000</v>
      </c>
      <c r="F64" s="4">
        <v>16240748000</v>
      </c>
    </row>
    <row r="65" spans="1:6" ht="16.5">
      <c r="A65" s="17">
        <v>3</v>
      </c>
      <c r="B65" s="18" t="s">
        <v>295</v>
      </c>
      <c r="C65" s="17">
        <v>413</v>
      </c>
      <c r="D65" s="17"/>
      <c r="E65" s="4"/>
      <c r="F65" s="4"/>
    </row>
    <row r="66" spans="1:6" ht="16.5">
      <c r="A66" s="17">
        <v>4</v>
      </c>
      <c r="B66" s="18" t="s">
        <v>296</v>
      </c>
      <c r="C66" s="17">
        <v>414</v>
      </c>
      <c r="D66" s="17"/>
      <c r="E66" s="4"/>
      <c r="F66" s="4"/>
    </row>
    <row r="67" spans="1:6" ht="16.5">
      <c r="A67" s="17">
        <v>6</v>
      </c>
      <c r="B67" s="18" t="s">
        <v>297</v>
      </c>
      <c r="C67" s="17">
        <v>416</v>
      </c>
      <c r="D67" s="17"/>
      <c r="E67" s="4"/>
      <c r="F67" s="4"/>
    </row>
    <row r="68" spans="1:6" ht="16.5">
      <c r="A68" s="17">
        <v>7</v>
      </c>
      <c r="B68" s="18" t="s">
        <v>197</v>
      </c>
      <c r="C68" s="17">
        <v>417</v>
      </c>
      <c r="D68" s="17"/>
      <c r="E68" s="4">
        <v>5231235405</v>
      </c>
      <c r="F68" s="4">
        <v>5057688995</v>
      </c>
    </row>
    <row r="69" spans="1:6" ht="16.5">
      <c r="A69" s="17">
        <v>8</v>
      </c>
      <c r="B69" s="18" t="s">
        <v>198</v>
      </c>
      <c r="C69" s="17">
        <v>418</v>
      </c>
      <c r="D69" s="17"/>
      <c r="E69" s="4">
        <v>2887217464</v>
      </c>
      <c r="F69" s="4">
        <v>2800444259</v>
      </c>
    </row>
    <row r="70" spans="1:6" ht="16.5">
      <c r="A70" s="17">
        <v>10</v>
      </c>
      <c r="B70" s="18" t="s">
        <v>298</v>
      </c>
      <c r="C70" s="17">
        <v>420</v>
      </c>
      <c r="D70" s="17"/>
      <c r="E70" s="4">
        <v>25557538709</v>
      </c>
      <c r="F70" s="4">
        <v>28408295718</v>
      </c>
    </row>
    <row r="71" spans="1:6" s="6" customFormat="1" ht="17.25">
      <c r="A71" s="15" t="s">
        <v>87</v>
      </c>
      <c r="B71" s="16" t="s">
        <v>299</v>
      </c>
      <c r="C71" s="15">
        <v>430</v>
      </c>
      <c r="D71" s="15"/>
      <c r="E71" s="3">
        <f>SUM(E72)</f>
        <v>0</v>
      </c>
      <c r="F71" s="3">
        <f>SUM(F72)</f>
        <v>0</v>
      </c>
    </row>
    <row r="72" spans="1:6" ht="16.5">
      <c r="A72" s="17">
        <v>1</v>
      </c>
      <c r="B72" s="18" t="s">
        <v>300</v>
      </c>
      <c r="C72" s="17">
        <v>431</v>
      </c>
      <c r="D72" s="17"/>
      <c r="E72" s="4"/>
      <c r="F72" s="4"/>
    </row>
    <row r="73" spans="1:6" ht="16.5">
      <c r="A73" s="19"/>
      <c r="B73" s="19" t="s">
        <v>92</v>
      </c>
      <c r="C73" s="19">
        <v>440</v>
      </c>
      <c r="D73" s="19"/>
      <c r="E73" s="20">
        <f>E48+E61</f>
        <v>168638304908</v>
      </c>
      <c r="F73" s="20">
        <f>F48+F61</f>
        <v>173692243698</v>
      </c>
    </row>
    <row r="74" spans="1:6" ht="16.5">
      <c r="A74" s="21"/>
      <c r="E74" s="22">
        <f>E73-E46</f>
        <v>0</v>
      </c>
      <c r="F74" s="22">
        <f>F73-F46</f>
        <v>0</v>
      </c>
    </row>
    <row r="75" spans="1:11" ht="16.5">
      <c r="A75" s="21"/>
      <c r="B75" s="11" t="s">
        <v>344</v>
      </c>
      <c r="C75" s="11"/>
      <c r="D75" s="11"/>
      <c r="E75" s="23"/>
      <c r="F75" s="23"/>
      <c r="G75" s="21"/>
      <c r="H75" s="21"/>
      <c r="I75" s="21"/>
      <c r="J75" s="21"/>
      <c r="K75" s="21"/>
    </row>
    <row r="76" spans="1:11" ht="16.5">
      <c r="A76" s="21"/>
      <c r="B76" s="21"/>
      <c r="C76" s="21"/>
      <c r="D76" s="21"/>
      <c r="E76" s="23"/>
      <c r="F76" s="23"/>
      <c r="G76" s="21"/>
      <c r="H76" s="21"/>
      <c r="I76" s="21"/>
      <c r="J76" s="21"/>
      <c r="K76" s="21"/>
    </row>
    <row r="77" spans="1:11" ht="16.5">
      <c r="A77" s="21"/>
      <c r="B77" s="21" t="s">
        <v>236</v>
      </c>
      <c r="C77" s="21"/>
      <c r="D77" s="21"/>
      <c r="E77" s="109" t="s">
        <v>331</v>
      </c>
      <c r="F77" s="109"/>
      <c r="G77" s="109"/>
      <c r="H77" s="21"/>
      <c r="I77" s="21"/>
      <c r="J77" s="21"/>
      <c r="K77" s="21"/>
    </row>
    <row r="78" spans="1:6" ht="16.5">
      <c r="A78" s="21"/>
      <c r="F78" s="11"/>
    </row>
    <row r="79" spans="1:6" ht="16.5">
      <c r="A79" s="21"/>
      <c r="B79" s="24"/>
      <c r="C79" s="24"/>
      <c r="D79" s="24"/>
      <c r="F79" s="11"/>
    </row>
    <row r="80" ht="16.5">
      <c r="A80" s="21"/>
    </row>
    <row r="81" ht="16.5">
      <c r="A81" s="21"/>
    </row>
    <row r="82" spans="1:6" ht="16.5">
      <c r="A82" s="21"/>
      <c r="B82" s="21" t="s">
        <v>93</v>
      </c>
      <c r="C82" s="21"/>
      <c r="D82" s="21"/>
      <c r="E82" s="111" t="s">
        <v>112</v>
      </c>
      <c r="F82" s="111"/>
    </row>
    <row r="83" ht="16.5">
      <c r="A83" s="21"/>
    </row>
    <row r="84" ht="16.5">
      <c r="A84" s="21"/>
    </row>
    <row r="85" ht="16.5">
      <c r="A85" s="21"/>
    </row>
    <row r="86" ht="16.5">
      <c r="A86" s="21"/>
    </row>
    <row r="87" ht="16.5">
      <c r="A87" s="21"/>
    </row>
    <row r="88" ht="16.5">
      <c r="A88" s="21"/>
    </row>
    <row r="89" ht="16.5">
      <c r="A89" s="21"/>
    </row>
  </sheetData>
  <mergeCells count="4">
    <mergeCell ref="B5:F5"/>
    <mergeCell ref="E77:G77"/>
    <mergeCell ref="B6:F6"/>
    <mergeCell ref="E82:F82"/>
  </mergeCells>
  <printOptions/>
  <pageMargins left="0.36" right="0.43" top="0.76" bottom="1.1" header="0.42" footer="0.57"/>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I42"/>
  <sheetViews>
    <sheetView workbookViewId="0" topLeftCell="A1">
      <selection activeCell="B18" sqref="B18"/>
    </sheetView>
  </sheetViews>
  <sheetFormatPr defaultColWidth="9.00390625" defaultRowHeight="12.75"/>
  <cols>
    <col min="1" max="1" width="8.875" style="10" customWidth="1"/>
    <col min="2" max="2" width="49.25390625" style="10" customWidth="1"/>
    <col min="3" max="3" width="7.75390625" style="10" customWidth="1"/>
    <col min="4" max="4" width="9.875" style="22" customWidth="1"/>
    <col min="5" max="5" width="18.00390625" style="22" customWidth="1"/>
    <col min="6" max="6" width="20.625" style="10" customWidth="1"/>
    <col min="7" max="7" width="18.625" style="10" customWidth="1"/>
    <col min="8" max="8" width="19.875" style="10" bestFit="1" customWidth="1"/>
    <col min="9" max="9" width="12.625" style="10" bestFit="1" customWidth="1"/>
    <col min="10" max="16384" width="9.125" style="10" customWidth="1"/>
  </cols>
  <sheetData>
    <row r="1" spans="1:8" s="6" customFormat="1" ht="14.25" customHeight="1">
      <c r="A1" s="25" t="s">
        <v>302</v>
      </c>
      <c r="E1" s="44" t="s">
        <v>303</v>
      </c>
      <c r="F1" s="25"/>
      <c r="G1" s="25"/>
      <c r="H1" s="25"/>
    </row>
    <row r="2" spans="1:8" s="6" customFormat="1" ht="17.25">
      <c r="A2" s="25" t="s">
        <v>345</v>
      </c>
      <c r="D2" s="44"/>
      <c r="E2" s="44"/>
      <c r="F2" s="25"/>
      <c r="G2" s="25"/>
      <c r="H2" s="25"/>
    </row>
    <row r="3" spans="2:8" s="6" customFormat="1" ht="18.75">
      <c r="B3" s="108" t="s">
        <v>80</v>
      </c>
      <c r="C3" s="108"/>
      <c r="D3" s="108"/>
      <c r="E3" s="108"/>
      <c r="F3" s="108"/>
      <c r="G3" s="108"/>
      <c r="H3" s="108"/>
    </row>
    <row r="4" spans="2:8" s="6" customFormat="1" ht="18" customHeight="1">
      <c r="B4" s="115" t="s">
        <v>346</v>
      </c>
      <c r="C4" s="115"/>
      <c r="D4" s="115"/>
      <c r="E4" s="115"/>
      <c r="F4" s="115"/>
      <c r="G4" s="115"/>
      <c r="H4" s="115"/>
    </row>
    <row r="5" spans="2:8" ht="16.5">
      <c r="B5" s="21"/>
      <c r="C5" s="21"/>
      <c r="D5" s="13"/>
      <c r="E5" s="35"/>
      <c r="F5" s="47"/>
      <c r="G5" s="21"/>
      <c r="H5" s="13" t="s">
        <v>83</v>
      </c>
    </row>
    <row r="6" spans="1:8" s="6" customFormat="1" ht="23.25" customHeight="1">
      <c r="A6" s="112" t="s">
        <v>84</v>
      </c>
      <c r="B6" s="112" t="s">
        <v>81</v>
      </c>
      <c r="C6" s="114" t="s">
        <v>244</v>
      </c>
      <c r="D6" s="114" t="s">
        <v>245</v>
      </c>
      <c r="E6" s="116" t="s">
        <v>348</v>
      </c>
      <c r="F6" s="116"/>
      <c r="G6" s="116" t="s">
        <v>350</v>
      </c>
      <c r="H6" s="116"/>
    </row>
    <row r="7" spans="1:8" s="6" customFormat="1" ht="19.5" customHeight="1">
      <c r="A7" s="113"/>
      <c r="B7" s="113"/>
      <c r="C7" s="113"/>
      <c r="D7" s="113"/>
      <c r="E7" s="95" t="s">
        <v>349</v>
      </c>
      <c r="F7" s="95" t="s">
        <v>352</v>
      </c>
      <c r="G7" s="95" t="s">
        <v>349</v>
      </c>
      <c r="H7" s="95" t="s">
        <v>352</v>
      </c>
    </row>
    <row r="8" spans="1:8" s="6" customFormat="1" ht="17.25">
      <c r="A8" s="27">
        <v>1</v>
      </c>
      <c r="B8" s="28" t="s">
        <v>94</v>
      </c>
      <c r="C8" s="62">
        <v>1</v>
      </c>
      <c r="D8" s="59" t="s">
        <v>304</v>
      </c>
      <c r="E8" s="50">
        <v>35843241281</v>
      </c>
      <c r="F8" s="50">
        <v>10000274637</v>
      </c>
      <c r="G8" s="50">
        <f>E8</f>
        <v>35843241281</v>
      </c>
      <c r="H8" s="50">
        <f>F8</f>
        <v>10000274637</v>
      </c>
    </row>
    <row r="9" spans="1:8" ht="16.5">
      <c r="A9" s="30">
        <v>2</v>
      </c>
      <c r="B9" s="18" t="s">
        <v>95</v>
      </c>
      <c r="C9" s="63">
        <v>2</v>
      </c>
      <c r="D9" s="60" t="s">
        <v>305</v>
      </c>
      <c r="E9" s="51"/>
      <c r="F9" s="51"/>
      <c r="G9" s="51"/>
      <c r="H9" s="51"/>
    </row>
    <row r="10" spans="1:8" s="6" customFormat="1" ht="17.25">
      <c r="A10" s="31">
        <v>3</v>
      </c>
      <c r="B10" s="16" t="s">
        <v>96</v>
      </c>
      <c r="C10" s="64">
        <v>10</v>
      </c>
      <c r="D10" s="61" t="s">
        <v>306</v>
      </c>
      <c r="E10" s="49">
        <f>E8-E9</f>
        <v>35843241281</v>
      </c>
      <c r="F10" s="49">
        <f>F8-F9</f>
        <v>10000274637</v>
      </c>
      <c r="G10" s="49">
        <f>G8-G9</f>
        <v>35843241281</v>
      </c>
      <c r="H10" s="49">
        <f>H8-H9</f>
        <v>10000274637</v>
      </c>
    </row>
    <row r="11" spans="1:8" ht="16.5">
      <c r="A11" s="30">
        <v>4</v>
      </c>
      <c r="B11" s="18" t="s">
        <v>97</v>
      </c>
      <c r="C11" s="63">
        <v>11</v>
      </c>
      <c r="D11" s="60" t="s">
        <v>307</v>
      </c>
      <c r="E11" s="51">
        <v>23333706856</v>
      </c>
      <c r="F11" s="51">
        <v>7422668625</v>
      </c>
      <c r="G11" s="51">
        <f>E11</f>
        <v>23333706856</v>
      </c>
      <c r="H11" s="51">
        <f>F11</f>
        <v>7422668625</v>
      </c>
    </row>
    <row r="12" spans="1:8" s="6" customFormat="1" ht="17.25">
      <c r="A12" s="31">
        <v>5</v>
      </c>
      <c r="B12" s="16" t="s">
        <v>98</v>
      </c>
      <c r="C12" s="64">
        <v>20</v>
      </c>
      <c r="D12" s="61" t="s">
        <v>308</v>
      </c>
      <c r="E12" s="49">
        <f>E10-E11</f>
        <v>12509534425</v>
      </c>
      <c r="F12" s="49">
        <f>F10-F11</f>
        <v>2577606012</v>
      </c>
      <c r="G12" s="49">
        <f>G10-G11</f>
        <v>12509534425</v>
      </c>
      <c r="H12" s="49">
        <f>H10-H11</f>
        <v>2577606012</v>
      </c>
    </row>
    <row r="13" spans="1:8" s="6" customFormat="1" ht="17.25">
      <c r="A13" s="31">
        <v>6</v>
      </c>
      <c r="B13" s="16" t="s">
        <v>99</v>
      </c>
      <c r="C13" s="64">
        <v>21</v>
      </c>
      <c r="D13" s="61" t="s">
        <v>309</v>
      </c>
      <c r="E13" s="49">
        <v>26687437</v>
      </c>
      <c r="F13" s="49">
        <v>83995579</v>
      </c>
      <c r="G13" s="49">
        <f aca="true" t="shared" si="0" ref="G13:H17">E13</f>
        <v>26687437</v>
      </c>
      <c r="H13" s="49">
        <f t="shared" si="0"/>
        <v>83995579</v>
      </c>
    </row>
    <row r="14" spans="1:8" ht="16.5">
      <c r="A14" s="30">
        <v>7</v>
      </c>
      <c r="B14" s="18" t="s">
        <v>100</v>
      </c>
      <c r="C14" s="63">
        <v>22</v>
      </c>
      <c r="D14" s="60" t="s">
        <v>310</v>
      </c>
      <c r="E14" s="51">
        <v>1492493590</v>
      </c>
      <c r="F14" s="51">
        <v>1809019585</v>
      </c>
      <c r="G14" s="51">
        <f t="shared" si="0"/>
        <v>1492493590</v>
      </c>
      <c r="H14" s="51">
        <f t="shared" si="0"/>
        <v>1809019585</v>
      </c>
    </row>
    <row r="15" spans="1:8" s="56" customFormat="1" ht="15.75">
      <c r="A15" s="65"/>
      <c r="B15" s="54" t="s">
        <v>311</v>
      </c>
      <c r="C15" s="66">
        <v>23</v>
      </c>
      <c r="D15" s="67"/>
      <c r="E15" s="68">
        <v>1045828695</v>
      </c>
      <c r="F15" s="68">
        <v>1326143636</v>
      </c>
      <c r="G15" s="68">
        <f t="shared" si="0"/>
        <v>1045828695</v>
      </c>
      <c r="H15" s="68">
        <f t="shared" si="0"/>
        <v>1326143636</v>
      </c>
    </row>
    <row r="16" spans="1:8" s="6" customFormat="1" ht="17.25">
      <c r="A16" s="31">
        <v>8</v>
      </c>
      <c r="B16" s="16" t="s">
        <v>101</v>
      </c>
      <c r="C16" s="64">
        <v>24</v>
      </c>
      <c r="D16" s="61"/>
      <c r="E16" s="49">
        <v>7335803718</v>
      </c>
      <c r="F16" s="49">
        <v>3030726224</v>
      </c>
      <c r="G16" s="49">
        <f t="shared" si="0"/>
        <v>7335803718</v>
      </c>
      <c r="H16" s="49">
        <f t="shared" si="0"/>
        <v>3030726224</v>
      </c>
    </row>
    <row r="17" spans="1:8" s="6" customFormat="1" ht="17.25">
      <c r="A17" s="31">
        <v>9</v>
      </c>
      <c r="B17" s="16" t="s">
        <v>102</v>
      </c>
      <c r="C17" s="64">
        <v>25</v>
      </c>
      <c r="D17" s="61"/>
      <c r="E17" s="49">
        <v>1810944635</v>
      </c>
      <c r="F17" s="49">
        <v>1751157034</v>
      </c>
      <c r="G17" s="49">
        <f t="shared" si="0"/>
        <v>1810944635</v>
      </c>
      <c r="H17" s="49">
        <f t="shared" si="0"/>
        <v>1751157034</v>
      </c>
    </row>
    <row r="18" spans="1:8" s="6" customFormat="1" ht="17.25">
      <c r="A18" s="31">
        <v>10</v>
      </c>
      <c r="B18" s="16" t="s">
        <v>103</v>
      </c>
      <c r="C18" s="64">
        <v>30</v>
      </c>
      <c r="D18" s="61"/>
      <c r="E18" s="49">
        <f>E12+E13-E14-E16-E17</f>
        <v>1896979919</v>
      </c>
      <c r="F18" s="49">
        <f>F12+F13-F14-F16-F17</f>
        <v>-3929301252</v>
      </c>
      <c r="G18" s="49">
        <f>G12+G13-G14-G16-G17</f>
        <v>1896979919</v>
      </c>
      <c r="H18" s="49">
        <f>H12+H13-H14-H16-H17</f>
        <v>-3929301252</v>
      </c>
    </row>
    <row r="19" spans="1:8" s="6" customFormat="1" ht="17.25">
      <c r="A19" s="30">
        <v>11</v>
      </c>
      <c r="B19" s="18" t="s">
        <v>104</v>
      </c>
      <c r="C19" s="63">
        <v>31</v>
      </c>
      <c r="D19" s="61"/>
      <c r="E19" s="49">
        <v>173083011</v>
      </c>
      <c r="F19" s="49">
        <v>50907988</v>
      </c>
      <c r="G19" s="49">
        <f>E19</f>
        <v>173083011</v>
      </c>
      <c r="H19" s="49">
        <f>F19</f>
        <v>50907988</v>
      </c>
    </row>
    <row r="20" spans="1:8" s="6" customFormat="1" ht="17.25">
      <c r="A20" s="30">
        <v>12</v>
      </c>
      <c r="B20" s="18" t="s">
        <v>105</v>
      </c>
      <c r="C20" s="63">
        <v>32</v>
      </c>
      <c r="D20" s="61"/>
      <c r="E20" s="49">
        <v>28340452</v>
      </c>
      <c r="F20" s="49">
        <v>2118390</v>
      </c>
      <c r="G20" s="49">
        <f>E20</f>
        <v>28340452</v>
      </c>
      <c r="H20" s="49">
        <f>F20</f>
        <v>2118390</v>
      </c>
    </row>
    <row r="21" spans="1:8" s="6" customFormat="1" ht="17.25">
      <c r="A21" s="31">
        <v>13</v>
      </c>
      <c r="B21" s="16" t="s">
        <v>106</v>
      </c>
      <c r="C21" s="64">
        <v>40</v>
      </c>
      <c r="D21" s="61"/>
      <c r="E21" s="49">
        <f>E19-E20</f>
        <v>144742559</v>
      </c>
      <c r="F21" s="49">
        <f>F19-F20</f>
        <v>48789598</v>
      </c>
      <c r="G21" s="49">
        <f>G19-G20</f>
        <v>144742559</v>
      </c>
      <c r="H21" s="49">
        <f>H19-H20</f>
        <v>48789598</v>
      </c>
    </row>
    <row r="22" spans="1:9" s="6" customFormat="1" ht="17.25">
      <c r="A22" s="31">
        <v>14</v>
      </c>
      <c r="B22" s="16" t="s">
        <v>107</v>
      </c>
      <c r="C22" s="64">
        <v>50</v>
      </c>
      <c r="D22" s="61"/>
      <c r="E22" s="49">
        <f>E18+E21</f>
        <v>2041722478</v>
      </c>
      <c r="F22" s="49">
        <f>F18+F21</f>
        <v>-3880511654</v>
      </c>
      <c r="G22" s="49">
        <f>G18+G21</f>
        <v>2041722478</v>
      </c>
      <c r="H22" s="49">
        <f>H18+H21</f>
        <v>-3880511654</v>
      </c>
      <c r="I22" s="88"/>
    </row>
    <row r="23" spans="1:8" ht="16.5">
      <c r="A23" s="30">
        <v>15</v>
      </c>
      <c r="B23" s="18" t="s">
        <v>312</v>
      </c>
      <c r="C23" s="63">
        <v>51</v>
      </c>
      <c r="D23" s="60" t="s">
        <v>313</v>
      </c>
      <c r="E23" s="51">
        <f>E22*15%</f>
        <v>306258371.7</v>
      </c>
      <c r="F23" s="51"/>
      <c r="G23" s="51">
        <f>G22*15%</f>
        <v>306258371.7</v>
      </c>
      <c r="H23" s="51"/>
    </row>
    <row r="24" spans="1:8" ht="16.5">
      <c r="A24" s="30">
        <v>16</v>
      </c>
      <c r="B24" s="18" t="s">
        <v>314</v>
      </c>
      <c r="C24" s="63">
        <v>52</v>
      </c>
      <c r="D24" s="60"/>
      <c r="E24" s="51"/>
      <c r="F24" s="51"/>
      <c r="G24" s="51"/>
      <c r="H24" s="51"/>
    </row>
    <row r="25" spans="1:8" s="6" customFormat="1" ht="17.25">
      <c r="A25" s="31">
        <v>17</v>
      </c>
      <c r="B25" s="16" t="s">
        <v>108</v>
      </c>
      <c r="C25" s="64">
        <v>60</v>
      </c>
      <c r="D25" s="61"/>
      <c r="E25" s="49">
        <f>E22-E23</f>
        <v>1735464106.3</v>
      </c>
      <c r="F25" s="49">
        <f>F22-F23</f>
        <v>-3880511654</v>
      </c>
      <c r="G25" s="49">
        <f>G22-G23</f>
        <v>1735464106.3</v>
      </c>
      <c r="H25" s="49">
        <f>H22-H23</f>
        <v>-3880511654</v>
      </c>
    </row>
    <row r="26" spans="1:8" s="6" customFormat="1" ht="17.25">
      <c r="A26" s="69">
        <v>18</v>
      </c>
      <c r="B26" s="43" t="s">
        <v>109</v>
      </c>
      <c r="C26" s="70">
        <v>70</v>
      </c>
      <c r="D26" s="71"/>
      <c r="E26" s="72"/>
      <c r="F26" s="43"/>
      <c r="G26" s="89"/>
      <c r="H26" s="72"/>
    </row>
    <row r="27" spans="2:8" ht="16.5">
      <c r="B27" s="11" t="s">
        <v>344</v>
      </c>
      <c r="C27" s="11"/>
      <c r="D27" s="47"/>
      <c r="E27" s="23"/>
      <c r="F27" s="47"/>
      <c r="G27" s="90"/>
      <c r="H27" s="35"/>
    </row>
    <row r="28" spans="2:7" ht="16.5">
      <c r="B28" s="24" t="s">
        <v>343</v>
      </c>
      <c r="C28" s="46"/>
      <c r="F28" s="92"/>
      <c r="G28" s="92" t="s">
        <v>110</v>
      </c>
    </row>
    <row r="29" ht="16.5">
      <c r="G29" s="91"/>
    </row>
    <row r="30" spans="2:7" ht="16.5">
      <c r="B30" s="32"/>
      <c r="C30" s="32"/>
      <c r="E30" s="93"/>
      <c r="F30" s="93"/>
      <c r="G30" s="94"/>
    </row>
    <row r="31" ht="16.5">
      <c r="G31" s="91"/>
    </row>
    <row r="32" spans="2:7" ht="16.5">
      <c r="B32" s="32" t="s">
        <v>351</v>
      </c>
      <c r="G32" s="102" t="s">
        <v>111</v>
      </c>
    </row>
    <row r="33" ht="16.5">
      <c r="G33" s="91"/>
    </row>
    <row r="34" spans="3:5" ht="16.5">
      <c r="C34" s="32"/>
      <c r="D34" s="46"/>
      <c r="E34" s="48"/>
    </row>
    <row r="35" ht="16.5">
      <c r="G35" s="91"/>
    </row>
    <row r="36" ht="16.5">
      <c r="G36" s="91"/>
    </row>
    <row r="37" ht="16.5">
      <c r="G37" s="91"/>
    </row>
    <row r="38" ht="16.5">
      <c r="G38" s="91"/>
    </row>
    <row r="39" ht="16.5">
      <c r="G39" s="91"/>
    </row>
    <row r="40" ht="16.5">
      <c r="G40" s="91"/>
    </row>
    <row r="41" ht="16.5">
      <c r="G41" s="91"/>
    </row>
    <row r="42" ht="16.5">
      <c r="G42" s="91"/>
    </row>
  </sheetData>
  <mergeCells count="8">
    <mergeCell ref="B3:H3"/>
    <mergeCell ref="B4:H4"/>
    <mergeCell ref="E6:F6"/>
    <mergeCell ref="G6:H6"/>
    <mergeCell ref="A6:A7"/>
    <mergeCell ref="B6:B7"/>
    <mergeCell ref="C6:C7"/>
    <mergeCell ref="D6:D7"/>
  </mergeCells>
  <printOptions/>
  <pageMargins left="0.41" right="0.37" top="0.19" bottom="0.19" header="0.36" footer="0.1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0"/>
  </sheetPr>
  <dimension ref="A1:I49"/>
  <sheetViews>
    <sheetView workbookViewId="0" topLeftCell="A1">
      <selection activeCell="A17" sqref="A17"/>
    </sheetView>
  </sheetViews>
  <sheetFormatPr defaultColWidth="9.00390625" defaultRowHeight="12.75"/>
  <cols>
    <col min="1" max="1" width="68.625" style="10" customWidth="1"/>
    <col min="2" max="2" width="4.375" style="10" customWidth="1"/>
    <col min="3" max="3" width="7.625" style="10" customWidth="1"/>
    <col min="4" max="5" width="18.25390625" style="22" customWidth="1"/>
    <col min="6" max="16384" width="9.125" style="10" customWidth="1"/>
  </cols>
  <sheetData>
    <row r="1" spans="1:5" s="6" customFormat="1" ht="17.25">
      <c r="A1" s="25" t="s">
        <v>336</v>
      </c>
      <c r="B1" s="25"/>
      <c r="C1" s="25"/>
      <c r="D1" s="29"/>
      <c r="E1" s="29"/>
    </row>
    <row r="2" spans="1:5" s="6" customFormat="1" ht="17.25">
      <c r="A2" s="25" t="s">
        <v>125</v>
      </c>
      <c r="B2" s="25"/>
      <c r="C2" s="25"/>
      <c r="D2" s="29"/>
      <c r="E2" s="29"/>
    </row>
    <row r="3" spans="1:5" ht="16.5">
      <c r="A3" s="21"/>
      <c r="B3" s="21"/>
      <c r="C3" s="21"/>
      <c r="D3" s="23"/>
      <c r="E3" s="23"/>
    </row>
    <row r="4" s="25" customFormat="1" ht="18.75">
      <c r="A4" s="103" t="s">
        <v>130</v>
      </c>
    </row>
    <row r="5" s="25" customFormat="1" ht="18.75">
      <c r="A5" s="103" t="s">
        <v>233</v>
      </c>
    </row>
    <row r="6" s="25" customFormat="1" ht="14.25">
      <c r="A6" s="25" t="s">
        <v>234</v>
      </c>
    </row>
    <row r="7" spans="1:9" s="25" customFormat="1" ht="18.75">
      <c r="A7" s="103" t="s">
        <v>470</v>
      </c>
      <c r="I7" s="33"/>
    </row>
    <row r="8" spans="1:5" ht="16.5">
      <c r="A8" s="21"/>
      <c r="B8" s="21"/>
      <c r="C8" s="21"/>
      <c r="D8" s="23"/>
      <c r="E8" s="13" t="s">
        <v>83</v>
      </c>
    </row>
    <row r="9" spans="1:5" ht="31.5" customHeight="1">
      <c r="A9" s="1" t="s">
        <v>81</v>
      </c>
      <c r="B9" s="1" t="s">
        <v>200</v>
      </c>
      <c r="C9" s="1" t="s">
        <v>201</v>
      </c>
      <c r="D9" s="2" t="s">
        <v>126</v>
      </c>
      <c r="E9" s="2" t="s">
        <v>127</v>
      </c>
    </row>
    <row r="10" spans="1:5" ht="16.5">
      <c r="A10" s="16" t="s">
        <v>202</v>
      </c>
      <c r="B10" s="16"/>
      <c r="C10" s="16"/>
      <c r="D10" s="49">
        <v>0</v>
      </c>
      <c r="E10" s="49">
        <v>0</v>
      </c>
    </row>
    <row r="11" spans="1:5" ht="16.5">
      <c r="A11" s="18" t="s">
        <v>203</v>
      </c>
      <c r="B11" s="18">
        <v>1</v>
      </c>
      <c r="C11" s="18"/>
      <c r="D11" s="51">
        <v>68394268365</v>
      </c>
      <c r="E11" s="51">
        <v>43787420652</v>
      </c>
    </row>
    <row r="12" spans="1:5" ht="16.5">
      <c r="A12" s="18" t="s">
        <v>204</v>
      </c>
      <c r="B12" s="18">
        <v>2</v>
      </c>
      <c r="C12" s="18"/>
      <c r="D12" s="51">
        <v>-23267728842</v>
      </c>
      <c r="E12" s="51">
        <v>-13624500651</v>
      </c>
    </row>
    <row r="13" spans="1:5" ht="16.5">
      <c r="A13" s="18" t="s">
        <v>205</v>
      </c>
      <c r="B13" s="18">
        <v>3</v>
      </c>
      <c r="C13" s="18"/>
      <c r="D13" s="51">
        <v>-566378200</v>
      </c>
      <c r="E13" s="51">
        <v>-2932154000</v>
      </c>
    </row>
    <row r="14" spans="1:5" ht="16.5">
      <c r="A14" s="18" t="s">
        <v>206</v>
      </c>
      <c r="B14" s="18">
        <v>4</v>
      </c>
      <c r="C14" s="18"/>
      <c r="D14" s="51">
        <v>-1045828695</v>
      </c>
      <c r="E14" s="51">
        <v>-1827803668</v>
      </c>
    </row>
    <row r="15" spans="1:5" ht="16.5">
      <c r="A15" s="18" t="s">
        <v>207</v>
      </c>
      <c r="B15" s="18">
        <v>5</v>
      </c>
      <c r="C15" s="18"/>
      <c r="D15" s="51">
        <v>-631472094</v>
      </c>
      <c r="E15" s="51">
        <v>-1551102520</v>
      </c>
    </row>
    <row r="16" spans="1:5" ht="16.5">
      <c r="A16" s="18" t="s">
        <v>208</v>
      </c>
      <c r="B16" s="18">
        <v>6</v>
      </c>
      <c r="C16" s="18"/>
      <c r="D16" s="51">
        <v>690267740</v>
      </c>
      <c r="E16" s="51">
        <v>19913779707</v>
      </c>
    </row>
    <row r="17" spans="1:5" ht="16.5">
      <c r="A17" s="18" t="s">
        <v>209</v>
      </c>
      <c r="B17" s="18">
        <v>7</v>
      </c>
      <c r="C17" s="18"/>
      <c r="D17" s="51">
        <v>-32866044858</v>
      </c>
      <c r="E17" s="51">
        <v>-29907652619</v>
      </c>
    </row>
    <row r="18" spans="1:5" ht="16.5">
      <c r="A18" s="16" t="s">
        <v>210</v>
      </c>
      <c r="B18" s="16">
        <v>20</v>
      </c>
      <c r="C18" s="16"/>
      <c r="D18" s="49">
        <f>D11+D12+D13+D14+D15+D16+D17</f>
        <v>10707083416</v>
      </c>
      <c r="E18" s="49">
        <f>E11+E12+E13+E14+E15+E16+E17</f>
        <v>13857986901</v>
      </c>
    </row>
    <row r="19" spans="1:5" ht="16.5">
      <c r="A19" s="18"/>
      <c r="B19" s="18"/>
      <c r="C19" s="18"/>
      <c r="D19" s="51"/>
      <c r="E19" s="51">
        <v>0</v>
      </c>
    </row>
    <row r="20" spans="1:5" ht="16.5">
      <c r="A20" s="16" t="s">
        <v>211</v>
      </c>
      <c r="B20" s="16"/>
      <c r="C20" s="16"/>
      <c r="D20" s="49"/>
      <c r="E20" s="49">
        <v>0</v>
      </c>
    </row>
    <row r="21" spans="1:5" ht="16.5">
      <c r="A21" s="18" t="s">
        <v>212</v>
      </c>
      <c r="B21" s="18">
        <v>21</v>
      </c>
      <c r="C21" s="18"/>
      <c r="D21" s="51">
        <v>-86500000</v>
      </c>
      <c r="E21" s="51">
        <v>-111510000</v>
      </c>
    </row>
    <row r="22" spans="1:5" ht="16.5">
      <c r="A22" s="18" t="s">
        <v>213</v>
      </c>
      <c r="B22" s="18">
        <v>22</v>
      </c>
      <c r="C22" s="18"/>
      <c r="D22" s="51">
        <v>26687437</v>
      </c>
      <c r="E22" s="51">
        <v>24236222</v>
      </c>
    </row>
    <row r="23" spans="1:5" ht="16.5">
      <c r="A23" s="18" t="s">
        <v>214</v>
      </c>
      <c r="B23" s="18">
        <v>23</v>
      </c>
      <c r="C23" s="18"/>
      <c r="D23" s="51"/>
      <c r="E23" s="51">
        <v>0</v>
      </c>
    </row>
    <row r="24" spans="1:5" ht="16.5">
      <c r="A24" s="18" t="s">
        <v>215</v>
      </c>
      <c r="B24" s="18">
        <v>24</v>
      </c>
      <c r="C24" s="18"/>
      <c r="D24" s="51">
        <v>1399500000</v>
      </c>
      <c r="E24" s="51">
        <v>0</v>
      </c>
    </row>
    <row r="25" spans="1:5" ht="16.5">
      <c r="A25" s="18" t="s">
        <v>216</v>
      </c>
      <c r="B25" s="18">
        <v>25</v>
      </c>
      <c r="C25" s="18"/>
      <c r="D25" s="51"/>
      <c r="E25" s="51">
        <v>0</v>
      </c>
    </row>
    <row r="26" spans="1:5" ht="16.5">
      <c r="A26" s="18" t="s">
        <v>217</v>
      </c>
      <c r="B26" s="18">
        <v>26</v>
      </c>
      <c r="C26" s="18"/>
      <c r="D26" s="51">
        <v>1399500000</v>
      </c>
      <c r="E26" s="51">
        <v>0</v>
      </c>
    </row>
    <row r="27" spans="1:5" ht="16.5">
      <c r="A27" s="18" t="s">
        <v>218</v>
      </c>
      <c r="B27" s="18">
        <v>27</v>
      </c>
      <c r="C27" s="18"/>
      <c r="D27" s="51">
        <v>1399500000</v>
      </c>
      <c r="E27" s="51"/>
    </row>
    <row r="28" spans="1:5" ht="16.5">
      <c r="A28" s="16" t="s">
        <v>219</v>
      </c>
      <c r="B28" s="16">
        <v>30</v>
      </c>
      <c r="C28" s="16"/>
      <c r="D28" s="49">
        <f>D21+D22+D23+D24+D25+D26+D27</f>
        <v>4138687437</v>
      </c>
      <c r="E28" s="49">
        <f>E21+E22+E23+E24+E25+E26+E27</f>
        <v>-87273778</v>
      </c>
    </row>
    <row r="29" spans="1:5" ht="16.5">
      <c r="A29" s="16" t="s">
        <v>220</v>
      </c>
      <c r="B29" s="16"/>
      <c r="C29" s="16"/>
      <c r="D29" s="49"/>
      <c r="E29" s="49">
        <v>0</v>
      </c>
    </row>
    <row r="30" spans="1:5" ht="16.5">
      <c r="A30" s="18" t="s">
        <v>221</v>
      </c>
      <c r="B30" s="18">
        <v>31</v>
      </c>
      <c r="C30" s="18"/>
      <c r="D30" s="51"/>
      <c r="E30" s="51">
        <v>0</v>
      </c>
    </row>
    <row r="31" spans="1:5" ht="16.5">
      <c r="A31" s="18" t="s">
        <v>222</v>
      </c>
      <c r="B31" s="18">
        <v>32</v>
      </c>
      <c r="C31" s="18"/>
      <c r="D31" s="51"/>
      <c r="E31" s="51">
        <v>0</v>
      </c>
    </row>
    <row r="32" spans="1:5" ht="16.5">
      <c r="A32" s="18" t="s">
        <v>223</v>
      </c>
      <c r="B32" s="18">
        <v>33</v>
      </c>
      <c r="C32" s="18"/>
      <c r="D32" s="51">
        <v>679626000</v>
      </c>
      <c r="E32" s="51">
        <v>2963000000</v>
      </c>
    </row>
    <row r="33" spans="1:5" ht="16.5">
      <c r="A33" s="18" t="s">
        <v>224</v>
      </c>
      <c r="B33" s="18">
        <v>34</v>
      </c>
      <c r="C33" s="18"/>
      <c r="D33" s="51">
        <v>-16626236884</v>
      </c>
      <c r="E33" s="51">
        <v>-28148779878</v>
      </c>
    </row>
    <row r="34" spans="1:5" ht="16.5">
      <c r="A34" s="18" t="s">
        <v>225</v>
      </c>
      <c r="B34" s="18">
        <v>35</v>
      </c>
      <c r="C34" s="18"/>
      <c r="D34" s="51"/>
      <c r="E34" s="51">
        <v>0</v>
      </c>
    </row>
    <row r="35" spans="1:5" ht="16.5">
      <c r="A35" s="18" t="s">
        <v>226</v>
      </c>
      <c r="B35" s="18">
        <v>36</v>
      </c>
      <c r="C35" s="18"/>
      <c r="D35" s="51">
        <v>-886406988</v>
      </c>
      <c r="E35" s="51"/>
    </row>
    <row r="36" spans="1:5" ht="16.5">
      <c r="A36" s="16" t="s">
        <v>227</v>
      </c>
      <c r="B36" s="16">
        <v>40</v>
      </c>
      <c r="C36" s="16"/>
      <c r="D36" s="49">
        <f>D30+D31+D32+D33+D34+D35</f>
        <v>-16833017872</v>
      </c>
      <c r="E36" s="49">
        <f>E30+E31+E32+E33+E34+E35</f>
        <v>-25185779878</v>
      </c>
    </row>
    <row r="37" spans="1:5" ht="16.5">
      <c r="A37" s="16" t="s">
        <v>228</v>
      </c>
      <c r="B37" s="16">
        <v>50</v>
      </c>
      <c r="C37" s="16"/>
      <c r="D37" s="49">
        <f>D18+D28+D36</f>
        <v>-1987247019</v>
      </c>
      <c r="E37" s="49">
        <f>E18+E28+E36</f>
        <v>-11415066755</v>
      </c>
    </row>
    <row r="38" spans="1:5" ht="16.5">
      <c r="A38" s="16" t="s">
        <v>229</v>
      </c>
      <c r="B38" s="16">
        <v>60</v>
      </c>
      <c r="C38" s="16"/>
      <c r="D38" s="49">
        <v>6396386777</v>
      </c>
      <c r="E38" s="49">
        <v>13298468858</v>
      </c>
    </row>
    <row r="39" spans="1:5" ht="16.5">
      <c r="A39" s="18" t="s">
        <v>230</v>
      </c>
      <c r="B39" s="18">
        <v>61</v>
      </c>
      <c r="C39" s="18"/>
      <c r="D39" s="51"/>
      <c r="E39" s="51">
        <v>0</v>
      </c>
    </row>
    <row r="40" spans="1:5" ht="16.5">
      <c r="A40" s="43" t="s">
        <v>231</v>
      </c>
      <c r="B40" s="43">
        <v>70</v>
      </c>
      <c r="C40" s="43" t="s">
        <v>232</v>
      </c>
      <c r="D40" s="72">
        <f>D38+D37</f>
        <v>4409139758</v>
      </c>
      <c r="E40" s="72">
        <f>E38+E37</f>
        <v>1883402103</v>
      </c>
    </row>
    <row r="41" ht="16.5">
      <c r="A41" s="11" t="s">
        <v>128</v>
      </c>
    </row>
    <row r="42" spans="1:4" ht="16.5">
      <c r="A42" s="11" t="s">
        <v>193</v>
      </c>
      <c r="D42" s="76" t="s">
        <v>113</v>
      </c>
    </row>
    <row r="43" spans="4:5" s="21" customFormat="1" ht="15">
      <c r="D43" s="11"/>
      <c r="E43" s="23"/>
    </row>
    <row r="44" spans="4:5" s="21" customFormat="1" ht="15">
      <c r="D44" s="23"/>
      <c r="E44" s="23"/>
    </row>
    <row r="45" spans="4:5" s="21" customFormat="1" ht="15">
      <c r="D45" s="23"/>
      <c r="E45" s="23"/>
    </row>
    <row r="46" spans="4:5" s="21" customFormat="1" ht="15">
      <c r="D46" s="23"/>
      <c r="E46" s="23"/>
    </row>
    <row r="47" spans="4:5" s="21" customFormat="1" ht="15">
      <c r="D47" s="23"/>
      <c r="E47" s="23"/>
    </row>
    <row r="48" spans="1:5" s="21" customFormat="1" ht="15">
      <c r="A48" s="11" t="s">
        <v>235</v>
      </c>
      <c r="D48" s="117" t="s">
        <v>111</v>
      </c>
      <c r="E48" s="117"/>
    </row>
    <row r="49" spans="4:5" s="21" customFormat="1" ht="15">
      <c r="D49" s="23"/>
      <c r="E49" s="23"/>
    </row>
  </sheetData>
  <mergeCells count="1">
    <mergeCell ref="D48:E48"/>
  </mergeCells>
  <printOptions/>
  <pageMargins left="0.19" right="0.18" top="0.2" bottom="0.2" header="0.2" footer="0.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10"/>
  </sheetPr>
  <dimension ref="A1:L547"/>
  <sheetViews>
    <sheetView workbookViewId="0" topLeftCell="A541">
      <selection activeCell="F560" sqref="F560"/>
    </sheetView>
  </sheetViews>
  <sheetFormatPr defaultColWidth="9.00390625" defaultRowHeight="12.75"/>
  <cols>
    <col min="1" max="1" width="8.00390625" style="21" customWidth="1"/>
    <col min="2" max="2" width="9.00390625" style="21" customWidth="1"/>
    <col min="3" max="3" width="2.125" style="21" customWidth="1"/>
    <col min="4" max="4" width="15.00390625" style="21" customWidth="1"/>
    <col min="5" max="5" width="3.75390625" style="21" customWidth="1"/>
    <col min="6" max="6" width="14.75390625" style="21" customWidth="1"/>
    <col min="7" max="7" width="2.125" style="21" customWidth="1"/>
    <col min="8" max="8" width="17.00390625" style="21" customWidth="1"/>
    <col min="9" max="9" width="15.25390625" style="21" customWidth="1"/>
    <col min="10" max="10" width="32.75390625" style="21" customWidth="1"/>
    <col min="11" max="11" width="18.375" style="21" customWidth="1"/>
    <col min="12" max="12" width="13.875" style="21" bestFit="1" customWidth="1"/>
    <col min="13" max="16384" width="9.125" style="21" customWidth="1"/>
  </cols>
  <sheetData>
    <row r="1" spans="1:9" s="25" customFormat="1" ht="14.25">
      <c r="A1" s="25" t="s">
        <v>315</v>
      </c>
      <c r="I1" s="25" t="s">
        <v>132</v>
      </c>
    </row>
    <row r="2" s="25" customFormat="1" ht="18.75">
      <c r="A2" s="103" t="s">
        <v>131</v>
      </c>
    </row>
    <row r="3" spans="1:9" s="25" customFormat="1" ht="18.75">
      <c r="A3" s="103" t="s">
        <v>470</v>
      </c>
      <c r="I3" s="33" t="s">
        <v>194</v>
      </c>
    </row>
    <row r="4" s="25" customFormat="1" ht="15">
      <c r="I4" s="33"/>
    </row>
    <row r="5" spans="1:9" s="25" customFormat="1" ht="15">
      <c r="A5" s="13" t="s">
        <v>644</v>
      </c>
      <c r="I5" s="33"/>
    </row>
    <row r="6" spans="1:9" s="25" customFormat="1" ht="15">
      <c r="A6" s="13" t="s">
        <v>316</v>
      </c>
      <c r="I6" s="33"/>
    </row>
    <row r="8" ht="15">
      <c r="A8" s="25" t="s">
        <v>353</v>
      </c>
    </row>
    <row r="9" ht="15">
      <c r="A9" s="25" t="s">
        <v>133</v>
      </c>
    </row>
    <row r="10" ht="15">
      <c r="A10" s="21" t="s">
        <v>354</v>
      </c>
    </row>
    <row r="11" ht="15">
      <c r="A11" s="21" t="s">
        <v>355</v>
      </c>
    </row>
    <row r="12" ht="15">
      <c r="A12" s="21" t="s">
        <v>356</v>
      </c>
    </row>
    <row r="14" ht="15">
      <c r="A14" s="25" t="s">
        <v>357</v>
      </c>
    </row>
    <row r="16" ht="15">
      <c r="A16" s="25" t="s">
        <v>134</v>
      </c>
    </row>
    <row r="17" ht="15">
      <c r="A17" s="21" t="s">
        <v>358</v>
      </c>
    </row>
    <row r="18" ht="15">
      <c r="A18" s="21" t="s">
        <v>359</v>
      </c>
    </row>
    <row r="19" ht="15">
      <c r="A19" s="21" t="s">
        <v>360</v>
      </c>
    </row>
    <row r="21" ht="15">
      <c r="A21" s="25" t="s">
        <v>430</v>
      </c>
    </row>
    <row r="22" ht="15">
      <c r="A22" s="25"/>
    </row>
    <row r="23" ht="15">
      <c r="A23" s="25" t="s">
        <v>431</v>
      </c>
    </row>
    <row r="24" ht="15">
      <c r="A24" s="33" t="s">
        <v>432</v>
      </c>
    </row>
    <row r="25" ht="15">
      <c r="A25" s="33"/>
    </row>
    <row r="26" ht="15">
      <c r="A26" s="25" t="s">
        <v>433</v>
      </c>
    </row>
    <row r="27" ht="15">
      <c r="B27" s="21" t="s">
        <v>434</v>
      </c>
    </row>
    <row r="28" ht="15">
      <c r="B28" s="21" t="s">
        <v>435</v>
      </c>
    </row>
    <row r="29" ht="15">
      <c r="B29" s="21" t="s">
        <v>114</v>
      </c>
    </row>
    <row r="30" ht="15">
      <c r="A30" s="21" t="s">
        <v>115</v>
      </c>
    </row>
    <row r="31" ht="15">
      <c r="B31" s="21" t="s">
        <v>436</v>
      </c>
    </row>
    <row r="32" ht="15">
      <c r="A32" s="21" t="s">
        <v>437</v>
      </c>
    </row>
    <row r="33" ht="15">
      <c r="A33" s="21" t="s">
        <v>438</v>
      </c>
    </row>
    <row r="34" ht="15">
      <c r="B34" s="21" t="s">
        <v>439</v>
      </c>
    </row>
    <row r="35" ht="15">
      <c r="A35" s="21" t="s">
        <v>440</v>
      </c>
    </row>
    <row r="36" ht="15">
      <c r="B36" s="21" t="s">
        <v>441</v>
      </c>
    </row>
    <row r="37" ht="15">
      <c r="B37" s="21" t="s">
        <v>442</v>
      </c>
    </row>
    <row r="38" ht="15">
      <c r="B38" s="21" t="s">
        <v>443</v>
      </c>
    </row>
    <row r="39" ht="15">
      <c r="A39" s="21" t="s">
        <v>444</v>
      </c>
    </row>
    <row r="40" ht="15">
      <c r="A40" s="21" t="s">
        <v>445</v>
      </c>
    </row>
    <row r="41" ht="15">
      <c r="B41" s="21" t="s">
        <v>446</v>
      </c>
    </row>
    <row r="42" ht="15">
      <c r="B42" s="21" t="s">
        <v>447</v>
      </c>
    </row>
    <row r="43" ht="15">
      <c r="B43" s="21" t="s">
        <v>448</v>
      </c>
    </row>
    <row r="44" ht="15">
      <c r="A44" s="21" t="s">
        <v>449</v>
      </c>
    </row>
    <row r="45" ht="15">
      <c r="B45" s="21" t="s">
        <v>450</v>
      </c>
    </row>
    <row r="46" ht="15">
      <c r="B46" s="21" t="s">
        <v>451</v>
      </c>
    </row>
    <row r="47" ht="15">
      <c r="A47" s="21" t="s">
        <v>452</v>
      </c>
    </row>
    <row r="49" ht="15">
      <c r="A49" s="25" t="s">
        <v>453</v>
      </c>
    </row>
    <row r="50" ht="15">
      <c r="A50" s="25" t="s">
        <v>135</v>
      </c>
    </row>
    <row r="51" ht="15">
      <c r="A51" s="21" t="s">
        <v>136</v>
      </c>
    </row>
    <row r="52" ht="15">
      <c r="A52" s="25" t="s">
        <v>454</v>
      </c>
    </row>
    <row r="53" ht="15">
      <c r="A53" s="21" t="s">
        <v>455</v>
      </c>
    </row>
    <row r="56" ht="15">
      <c r="A56" s="25" t="s">
        <v>456</v>
      </c>
    </row>
    <row r="57" ht="15">
      <c r="A57" s="25" t="s">
        <v>137</v>
      </c>
    </row>
    <row r="58" ht="15">
      <c r="A58" s="21" t="s">
        <v>457</v>
      </c>
    </row>
    <row r="59" ht="15.75" customHeight="1">
      <c r="A59" s="21" t="s">
        <v>458</v>
      </c>
    </row>
    <row r="60" ht="15.75" customHeight="1">
      <c r="A60" s="25"/>
    </row>
    <row r="61" ht="15">
      <c r="A61" s="25" t="s">
        <v>459</v>
      </c>
    </row>
    <row r="62" ht="15">
      <c r="A62" s="21" t="s">
        <v>460</v>
      </c>
    </row>
    <row r="63" ht="15">
      <c r="A63" s="21" t="s">
        <v>461</v>
      </c>
    </row>
    <row r="64" ht="15">
      <c r="A64" s="21" t="s">
        <v>462</v>
      </c>
    </row>
    <row r="65" ht="15">
      <c r="A65" s="21" t="s">
        <v>138</v>
      </c>
    </row>
    <row r="67" ht="15">
      <c r="A67" s="25" t="s">
        <v>463</v>
      </c>
    </row>
    <row r="69" s="25" customFormat="1" ht="14.25">
      <c r="A69" s="25" t="s">
        <v>464</v>
      </c>
    </row>
    <row r="70" s="25" customFormat="1" ht="14.25">
      <c r="A70" s="25" t="s">
        <v>465</v>
      </c>
    </row>
    <row r="71" ht="15">
      <c r="A71" s="25" t="s">
        <v>468</v>
      </c>
    </row>
    <row r="72" ht="15">
      <c r="A72" s="21" t="s">
        <v>466</v>
      </c>
    </row>
    <row r="73" ht="15">
      <c r="A73" s="21" t="s">
        <v>467</v>
      </c>
    </row>
    <row r="74" ht="15">
      <c r="A74" s="25" t="s">
        <v>477</v>
      </c>
    </row>
    <row r="75" ht="15">
      <c r="A75" s="21" t="s">
        <v>478</v>
      </c>
    </row>
    <row r="76" ht="15">
      <c r="A76" s="21" t="s">
        <v>479</v>
      </c>
    </row>
    <row r="78" ht="15">
      <c r="A78" s="21" t="s">
        <v>503</v>
      </c>
    </row>
    <row r="79" ht="15">
      <c r="A79" s="21" t="s">
        <v>480</v>
      </c>
    </row>
    <row r="80" ht="15">
      <c r="A80" s="21" t="s">
        <v>481</v>
      </c>
    </row>
    <row r="81" ht="15">
      <c r="A81" s="21" t="s">
        <v>482</v>
      </c>
    </row>
    <row r="82" ht="15">
      <c r="A82" s="21" t="s">
        <v>483</v>
      </c>
    </row>
    <row r="84" ht="15">
      <c r="A84" s="21" t="s">
        <v>484</v>
      </c>
    </row>
    <row r="85" ht="15">
      <c r="A85" s="21" t="s">
        <v>636</v>
      </c>
    </row>
    <row r="87" ht="15">
      <c r="A87" s="25" t="s">
        <v>139</v>
      </c>
    </row>
    <row r="88" ht="15">
      <c r="A88" s="21" t="s">
        <v>637</v>
      </c>
    </row>
    <row r="89" ht="15">
      <c r="A89" s="21" t="s">
        <v>638</v>
      </c>
    </row>
    <row r="90" ht="15">
      <c r="A90" s="21" t="s">
        <v>639</v>
      </c>
    </row>
    <row r="91" ht="15">
      <c r="A91" s="21" t="s">
        <v>640</v>
      </c>
    </row>
    <row r="92" ht="15">
      <c r="A92" s="21" t="s">
        <v>641</v>
      </c>
    </row>
    <row r="93" ht="15">
      <c r="A93" s="21" t="s">
        <v>642</v>
      </c>
    </row>
    <row r="94" ht="15">
      <c r="A94" s="21" t="s">
        <v>643</v>
      </c>
    </row>
    <row r="95" ht="15">
      <c r="A95" s="21" t="s">
        <v>140</v>
      </c>
    </row>
    <row r="96" ht="15">
      <c r="A96" s="21" t="s">
        <v>18</v>
      </c>
    </row>
    <row r="97" ht="15">
      <c r="A97" s="21" t="s">
        <v>19</v>
      </c>
    </row>
    <row r="98" ht="15">
      <c r="A98" s="21" t="s">
        <v>20</v>
      </c>
    </row>
    <row r="99" ht="15">
      <c r="A99" s="21" t="s">
        <v>21</v>
      </c>
    </row>
    <row r="100" ht="15">
      <c r="A100" s="21" t="s">
        <v>22</v>
      </c>
    </row>
    <row r="101" ht="15">
      <c r="A101" s="21" t="s">
        <v>23</v>
      </c>
    </row>
    <row r="102" ht="15">
      <c r="A102" s="21" t="s">
        <v>24</v>
      </c>
    </row>
    <row r="103" ht="15">
      <c r="A103" s="21" t="s">
        <v>25</v>
      </c>
    </row>
    <row r="104" ht="15">
      <c r="A104" s="21" t="s">
        <v>26</v>
      </c>
    </row>
    <row r="105" ht="15">
      <c r="A105" s="21" t="s">
        <v>116</v>
      </c>
    </row>
    <row r="111" ht="15">
      <c r="A111" s="25" t="s">
        <v>27</v>
      </c>
    </row>
    <row r="112" ht="15">
      <c r="A112" s="21" t="s">
        <v>28</v>
      </c>
    </row>
    <row r="113" ht="15">
      <c r="A113" s="21" t="s">
        <v>141</v>
      </c>
    </row>
    <row r="114" ht="15">
      <c r="A114" s="21" t="s">
        <v>29</v>
      </c>
    </row>
    <row r="115" ht="15">
      <c r="A115" s="21" t="s">
        <v>30</v>
      </c>
    </row>
    <row r="116" ht="15">
      <c r="A116" s="21" t="s">
        <v>31</v>
      </c>
    </row>
    <row r="117" ht="15">
      <c r="A117" s="21" t="s">
        <v>32</v>
      </c>
    </row>
    <row r="118" ht="15">
      <c r="A118" s="21" t="s">
        <v>33</v>
      </c>
    </row>
    <row r="119" ht="15">
      <c r="A119" s="21" t="s">
        <v>34</v>
      </c>
    </row>
    <row r="120" ht="15">
      <c r="A120" s="21" t="s">
        <v>35</v>
      </c>
    </row>
    <row r="121" ht="15">
      <c r="A121" s="21" t="s">
        <v>36</v>
      </c>
    </row>
    <row r="122" ht="15">
      <c r="A122" s="21" t="s">
        <v>37</v>
      </c>
    </row>
    <row r="123" ht="15">
      <c r="A123" s="21" t="s">
        <v>38</v>
      </c>
    </row>
    <row r="124" ht="15">
      <c r="A124" s="21" t="s">
        <v>39</v>
      </c>
    </row>
    <row r="125" ht="15">
      <c r="A125" s="21" t="s">
        <v>40</v>
      </c>
    </row>
    <row r="126" ht="15">
      <c r="A126" s="21" t="s">
        <v>41</v>
      </c>
    </row>
    <row r="127" ht="15">
      <c r="A127" s="21" t="s">
        <v>42</v>
      </c>
    </row>
    <row r="128" ht="15">
      <c r="A128" s="13" t="s">
        <v>43</v>
      </c>
    </row>
    <row r="129" spans="2:8" s="33" customFormat="1" ht="15">
      <c r="B129" s="33" t="s">
        <v>44</v>
      </c>
      <c r="H129" s="33" t="s">
        <v>45</v>
      </c>
    </row>
    <row r="130" spans="2:8" s="33" customFormat="1" ht="15">
      <c r="B130" s="33" t="s">
        <v>156</v>
      </c>
      <c r="H130" s="33" t="s">
        <v>46</v>
      </c>
    </row>
    <row r="131" spans="2:8" s="33" customFormat="1" ht="15">
      <c r="B131" s="33" t="s">
        <v>47</v>
      </c>
      <c r="H131" s="33" t="s">
        <v>48</v>
      </c>
    </row>
    <row r="132" spans="2:8" s="33" customFormat="1" ht="15">
      <c r="B132" s="33" t="s">
        <v>49</v>
      </c>
      <c r="H132" s="33" t="s">
        <v>50</v>
      </c>
    </row>
    <row r="133" spans="2:8" s="33" customFormat="1" ht="15">
      <c r="B133" s="33" t="s">
        <v>51</v>
      </c>
      <c r="H133" s="33" t="s">
        <v>52</v>
      </c>
    </row>
    <row r="134" s="33" customFormat="1" ht="15">
      <c r="B134" s="33" t="s">
        <v>53</v>
      </c>
    </row>
    <row r="136" ht="15">
      <c r="A136" s="25" t="s">
        <v>317</v>
      </c>
    </row>
    <row r="137" ht="15">
      <c r="A137" s="21" t="s">
        <v>58</v>
      </c>
    </row>
    <row r="138" ht="15">
      <c r="A138" s="21" t="s">
        <v>54</v>
      </c>
    </row>
    <row r="139" ht="15">
      <c r="A139" s="21" t="s">
        <v>55</v>
      </c>
    </row>
    <row r="140" ht="15">
      <c r="A140" s="21" t="s">
        <v>56</v>
      </c>
    </row>
    <row r="141" ht="15">
      <c r="A141" s="21" t="s">
        <v>57</v>
      </c>
    </row>
    <row r="142" ht="15">
      <c r="A142" s="21" t="s">
        <v>59</v>
      </c>
    </row>
    <row r="143" ht="15">
      <c r="A143" s="21" t="s">
        <v>64</v>
      </c>
    </row>
    <row r="144" ht="15">
      <c r="A144" s="21" t="s">
        <v>65</v>
      </c>
    </row>
    <row r="145" ht="15">
      <c r="A145" s="21" t="s">
        <v>66</v>
      </c>
    </row>
    <row r="146" ht="15">
      <c r="A146" s="21" t="s">
        <v>67</v>
      </c>
    </row>
    <row r="147" ht="15">
      <c r="A147" s="21" t="s">
        <v>68</v>
      </c>
    </row>
    <row r="148" ht="15">
      <c r="A148" s="21" t="s">
        <v>69</v>
      </c>
    </row>
    <row r="149" ht="15">
      <c r="A149" s="21" t="s">
        <v>70</v>
      </c>
    </row>
    <row r="150" ht="15">
      <c r="A150" s="21" t="s">
        <v>71</v>
      </c>
    </row>
    <row r="151" ht="15">
      <c r="A151" s="21" t="s">
        <v>72</v>
      </c>
    </row>
    <row r="152" ht="15">
      <c r="A152" s="21" t="s">
        <v>73</v>
      </c>
    </row>
    <row r="153" ht="15">
      <c r="A153" s="21" t="s">
        <v>74</v>
      </c>
    </row>
    <row r="154" ht="15">
      <c r="A154" s="21" t="s">
        <v>75</v>
      </c>
    </row>
    <row r="155" ht="15">
      <c r="A155" s="21" t="s">
        <v>76</v>
      </c>
    </row>
    <row r="156" ht="15">
      <c r="A156" s="21" t="s">
        <v>77</v>
      </c>
    </row>
    <row r="157" ht="15">
      <c r="A157" s="21" t="s">
        <v>78</v>
      </c>
    </row>
    <row r="158" ht="15">
      <c r="A158" s="21" t="s">
        <v>79</v>
      </c>
    </row>
    <row r="159" s="34" customFormat="1" ht="15">
      <c r="A159" s="21" t="s">
        <v>485</v>
      </c>
    </row>
    <row r="160" ht="15">
      <c r="A160" s="21" t="s">
        <v>486</v>
      </c>
    </row>
    <row r="161" ht="15">
      <c r="A161" s="21" t="s">
        <v>487</v>
      </c>
    </row>
    <row r="162" ht="15">
      <c r="A162" s="21" t="s">
        <v>488</v>
      </c>
    </row>
    <row r="163" ht="15">
      <c r="A163" s="21" t="s">
        <v>489</v>
      </c>
    </row>
    <row r="164" ht="15">
      <c r="A164" s="21" t="s">
        <v>490</v>
      </c>
    </row>
    <row r="165" ht="15">
      <c r="A165" s="21" t="s">
        <v>491</v>
      </c>
    </row>
    <row r="167" ht="15">
      <c r="A167" s="25" t="s">
        <v>492</v>
      </c>
    </row>
    <row r="168" ht="15">
      <c r="A168" s="25" t="s">
        <v>493</v>
      </c>
    </row>
    <row r="169" ht="15">
      <c r="A169" s="21" t="s">
        <v>494</v>
      </c>
    </row>
    <row r="170" ht="15">
      <c r="A170" s="21" t="s">
        <v>495</v>
      </c>
    </row>
    <row r="171" ht="15">
      <c r="A171" s="21" t="s">
        <v>496</v>
      </c>
    </row>
    <row r="172" ht="15">
      <c r="A172" s="25" t="s">
        <v>500</v>
      </c>
    </row>
    <row r="173" ht="15">
      <c r="A173" s="21" t="s">
        <v>501</v>
      </c>
    </row>
    <row r="174" ht="15">
      <c r="A174" s="21" t="s">
        <v>497</v>
      </c>
    </row>
    <row r="175" ht="15">
      <c r="A175" s="21" t="s">
        <v>498</v>
      </c>
    </row>
    <row r="176" ht="15">
      <c r="A176" s="21" t="s">
        <v>499</v>
      </c>
    </row>
    <row r="178" ht="15">
      <c r="A178" s="25" t="s">
        <v>502</v>
      </c>
    </row>
    <row r="179" ht="15">
      <c r="A179" s="25" t="s">
        <v>506</v>
      </c>
    </row>
    <row r="180" ht="15">
      <c r="A180" s="21" t="s">
        <v>504</v>
      </c>
    </row>
    <row r="181" ht="15">
      <c r="A181" s="21" t="s">
        <v>505</v>
      </c>
    </row>
    <row r="182" ht="15">
      <c r="A182" s="21" t="s">
        <v>507</v>
      </c>
    </row>
    <row r="183" ht="15">
      <c r="A183" s="21" t="s">
        <v>508</v>
      </c>
    </row>
    <row r="184" ht="15">
      <c r="A184" s="25" t="s">
        <v>511</v>
      </c>
    </row>
    <row r="185" ht="15">
      <c r="A185" s="21" t="s">
        <v>509</v>
      </c>
    </row>
    <row r="187" ht="15">
      <c r="A187" s="25" t="s">
        <v>510</v>
      </c>
    </row>
    <row r="188" ht="15">
      <c r="A188" s="25" t="s">
        <v>517</v>
      </c>
    </row>
    <row r="189" ht="15">
      <c r="A189" s="21" t="s">
        <v>512</v>
      </c>
    </row>
    <row r="190" ht="15">
      <c r="A190" s="21" t="s">
        <v>513</v>
      </c>
    </row>
    <row r="191" ht="15">
      <c r="A191" s="21" t="s">
        <v>514</v>
      </c>
    </row>
    <row r="192" ht="15">
      <c r="A192" s="21" t="s">
        <v>515</v>
      </c>
    </row>
    <row r="193" ht="15">
      <c r="A193" s="21" t="s">
        <v>516</v>
      </c>
    </row>
    <row r="195" ht="15">
      <c r="A195" s="25" t="s">
        <v>518</v>
      </c>
    </row>
    <row r="196" ht="15">
      <c r="A196" s="25" t="s">
        <v>520</v>
      </c>
    </row>
    <row r="197" ht="15">
      <c r="A197" s="21" t="s">
        <v>521</v>
      </c>
    </row>
    <row r="198" ht="15">
      <c r="A198" s="21" t="s">
        <v>519</v>
      </c>
    </row>
    <row r="199" ht="15">
      <c r="A199" s="21" t="s">
        <v>522</v>
      </c>
    </row>
    <row r="200" ht="15">
      <c r="A200" s="21" t="s">
        <v>523</v>
      </c>
    </row>
    <row r="201" ht="15">
      <c r="A201" s="21" t="s">
        <v>524</v>
      </c>
    </row>
    <row r="202" ht="15">
      <c r="A202" s="21" t="s">
        <v>525</v>
      </c>
    </row>
    <row r="203" ht="15">
      <c r="A203" s="21" t="s">
        <v>526</v>
      </c>
    </row>
    <row r="205" ht="15">
      <c r="A205" s="25" t="s">
        <v>527</v>
      </c>
    </row>
    <row r="206" ht="15">
      <c r="A206" s="25" t="s">
        <v>528</v>
      </c>
    </row>
    <row r="207" ht="15.75" customHeight="1">
      <c r="A207" s="21" t="s">
        <v>529</v>
      </c>
    </row>
    <row r="208" ht="15.75" customHeight="1">
      <c r="A208" s="21" t="s">
        <v>530</v>
      </c>
    </row>
    <row r="209" ht="15.75" customHeight="1">
      <c r="A209" s="21" t="s">
        <v>531</v>
      </c>
    </row>
    <row r="210" ht="15">
      <c r="A210" s="21" t="s">
        <v>532</v>
      </c>
    </row>
    <row r="211" ht="15">
      <c r="A211" s="25" t="s">
        <v>535</v>
      </c>
    </row>
    <row r="212" ht="15">
      <c r="A212" s="21" t="s">
        <v>533</v>
      </c>
    </row>
    <row r="213" ht="15">
      <c r="A213" s="21" t="s">
        <v>534</v>
      </c>
    </row>
    <row r="214" ht="15">
      <c r="A214" s="25" t="s">
        <v>536</v>
      </c>
    </row>
    <row r="215" ht="15">
      <c r="A215" s="25" t="s">
        <v>537</v>
      </c>
    </row>
    <row r="216" ht="15">
      <c r="A216" s="21" t="s">
        <v>538</v>
      </c>
    </row>
    <row r="217" ht="15">
      <c r="A217" s="21" t="s">
        <v>539</v>
      </c>
    </row>
    <row r="218" ht="15">
      <c r="A218" s="21" t="s">
        <v>540</v>
      </c>
    </row>
    <row r="219" ht="15">
      <c r="A219" s="21" t="s">
        <v>541</v>
      </c>
    </row>
    <row r="221" ht="15">
      <c r="A221" s="25" t="s">
        <v>542</v>
      </c>
    </row>
    <row r="222" ht="15">
      <c r="A222" s="21" t="s">
        <v>543</v>
      </c>
    </row>
    <row r="223" ht="15">
      <c r="A223" s="25" t="s">
        <v>544</v>
      </c>
    </row>
    <row r="224" ht="15">
      <c r="A224" s="21" t="s">
        <v>545</v>
      </c>
    </row>
    <row r="225" ht="15">
      <c r="A225" s="21" t="s">
        <v>546</v>
      </c>
    </row>
    <row r="226" ht="15">
      <c r="A226" s="21" t="s">
        <v>547</v>
      </c>
    </row>
    <row r="227" ht="15">
      <c r="A227" s="25" t="s">
        <v>548</v>
      </c>
    </row>
    <row r="228" ht="15">
      <c r="A228" s="21" t="s">
        <v>549</v>
      </c>
    </row>
    <row r="229" ht="15">
      <c r="A229" s="21" t="s">
        <v>550</v>
      </c>
    </row>
    <row r="230" ht="15">
      <c r="A230" s="21" t="s">
        <v>551</v>
      </c>
    </row>
    <row r="231" ht="15">
      <c r="A231" s="21" t="s">
        <v>567</v>
      </c>
    </row>
    <row r="233" s="25" customFormat="1" ht="14.25">
      <c r="A233" s="25" t="s">
        <v>568</v>
      </c>
    </row>
    <row r="234" ht="15">
      <c r="A234" s="25" t="s">
        <v>569</v>
      </c>
    </row>
    <row r="235" ht="15">
      <c r="A235" s="21" t="s">
        <v>570</v>
      </c>
    </row>
    <row r="236" ht="15">
      <c r="A236" s="21" t="s">
        <v>571</v>
      </c>
    </row>
    <row r="237" ht="15">
      <c r="A237" s="21" t="s">
        <v>572</v>
      </c>
    </row>
    <row r="238" ht="15">
      <c r="A238" s="21" t="s">
        <v>573</v>
      </c>
    </row>
    <row r="239" ht="15">
      <c r="A239" s="21" t="s">
        <v>574</v>
      </c>
    </row>
    <row r="240" ht="15">
      <c r="A240" s="25" t="s">
        <v>575</v>
      </c>
    </row>
    <row r="241" ht="15">
      <c r="A241" s="21" t="s">
        <v>576</v>
      </c>
    </row>
    <row r="242" ht="15">
      <c r="A242" s="21" t="s">
        <v>577</v>
      </c>
    </row>
    <row r="243" ht="15">
      <c r="A243" s="21" t="s">
        <v>578</v>
      </c>
    </row>
    <row r="244" ht="15">
      <c r="A244" s="21" t="s">
        <v>579</v>
      </c>
    </row>
    <row r="245" ht="15">
      <c r="A245" s="25" t="s">
        <v>580</v>
      </c>
    </row>
    <row r="246" ht="15">
      <c r="A246" s="21" t="s">
        <v>581</v>
      </c>
    </row>
    <row r="247" ht="15">
      <c r="A247" s="21" t="s">
        <v>582</v>
      </c>
    </row>
    <row r="248" ht="15">
      <c r="A248" s="21" t="s">
        <v>583</v>
      </c>
    </row>
    <row r="249" ht="15">
      <c r="A249" s="21" t="s">
        <v>584</v>
      </c>
    </row>
    <row r="251" ht="15">
      <c r="A251" s="25" t="s">
        <v>585</v>
      </c>
    </row>
    <row r="252" ht="15">
      <c r="A252" s="21" t="s">
        <v>586</v>
      </c>
    </row>
    <row r="253" ht="15">
      <c r="A253" s="21" t="s">
        <v>587</v>
      </c>
    </row>
    <row r="254" ht="15">
      <c r="A254" s="21" t="s">
        <v>588</v>
      </c>
    </row>
    <row r="255" ht="15">
      <c r="A255" s="21" t="s">
        <v>589</v>
      </c>
    </row>
    <row r="256" ht="15">
      <c r="A256" s="21" t="s">
        <v>590</v>
      </c>
    </row>
    <row r="257" ht="15">
      <c r="A257" s="21" t="s">
        <v>591</v>
      </c>
    </row>
    <row r="259" ht="15">
      <c r="A259" s="25" t="s">
        <v>592</v>
      </c>
    </row>
    <row r="260" ht="15">
      <c r="A260" s="21" t="s">
        <v>593</v>
      </c>
    </row>
    <row r="261" ht="15">
      <c r="A261" s="21" t="s">
        <v>594</v>
      </c>
    </row>
    <row r="262" ht="15">
      <c r="A262" s="21" t="s">
        <v>595</v>
      </c>
    </row>
    <row r="263" ht="15">
      <c r="A263" s="21" t="s">
        <v>596</v>
      </c>
    </row>
    <row r="264" ht="15">
      <c r="A264" s="21" t="s">
        <v>597</v>
      </c>
    </row>
    <row r="265" ht="15">
      <c r="A265" s="21" t="s">
        <v>598</v>
      </c>
    </row>
    <row r="266" ht="15">
      <c r="A266" s="21" t="s">
        <v>599</v>
      </c>
    </row>
    <row r="267" ht="15">
      <c r="A267" s="21" t="s">
        <v>600</v>
      </c>
    </row>
    <row r="268" ht="15">
      <c r="A268" s="21" t="s">
        <v>601</v>
      </c>
    </row>
    <row r="269" ht="15">
      <c r="A269" s="21" t="s">
        <v>602</v>
      </c>
    </row>
    <row r="270" ht="15">
      <c r="A270" s="21" t="s">
        <v>603</v>
      </c>
    </row>
    <row r="271" ht="15">
      <c r="A271" s="21" t="s">
        <v>604</v>
      </c>
    </row>
    <row r="272" ht="15">
      <c r="A272" s="21" t="s">
        <v>605</v>
      </c>
    </row>
    <row r="273" ht="15">
      <c r="A273" s="21" t="s">
        <v>606</v>
      </c>
    </row>
    <row r="276" ht="15">
      <c r="A276" s="25" t="s">
        <v>607</v>
      </c>
    </row>
    <row r="277" ht="15">
      <c r="A277" s="21" t="s">
        <v>608</v>
      </c>
    </row>
    <row r="278" ht="15">
      <c r="A278" s="21" t="s">
        <v>609</v>
      </c>
    </row>
    <row r="279" ht="15">
      <c r="A279" s="21" t="s">
        <v>610</v>
      </c>
    </row>
    <row r="280" ht="15">
      <c r="A280" s="21" t="s">
        <v>611</v>
      </c>
    </row>
    <row r="281" ht="15">
      <c r="A281" s="21" t="s">
        <v>612</v>
      </c>
    </row>
    <row r="283" ht="15">
      <c r="A283" s="25" t="s">
        <v>613</v>
      </c>
    </row>
    <row r="284" ht="15">
      <c r="A284" s="25" t="s">
        <v>614</v>
      </c>
    </row>
    <row r="285" ht="15">
      <c r="A285" s="25" t="s">
        <v>616</v>
      </c>
    </row>
    <row r="286" ht="15">
      <c r="A286" s="21" t="s">
        <v>615</v>
      </c>
    </row>
    <row r="287" ht="15">
      <c r="A287" s="25" t="s">
        <v>621</v>
      </c>
    </row>
    <row r="288" ht="15">
      <c r="A288" s="21" t="s">
        <v>617</v>
      </c>
    </row>
    <row r="289" ht="15">
      <c r="A289" s="21" t="s">
        <v>618</v>
      </c>
    </row>
    <row r="290" ht="15">
      <c r="A290" s="21" t="s">
        <v>619</v>
      </c>
    </row>
    <row r="291" ht="15">
      <c r="A291" s="21" t="s">
        <v>620</v>
      </c>
    </row>
    <row r="292" ht="15">
      <c r="A292" s="25" t="s">
        <v>624</v>
      </c>
    </row>
    <row r="293" ht="15">
      <c r="A293" s="21" t="s">
        <v>623</v>
      </c>
    </row>
    <row r="294" ht="15">
      <c r="A294" s="21" t="s">
        <v>622</v>
      </c>
    </row>
    <row r="295" ht="15">
      <c r="A295" s="25" t="s">
        <v>625</v>
      </c>
    </row>
    <row r="296" ht="15">
      <c r="A296" s="21" t="s">
        <v>626</v>
      </c>
    </row>
    <row r="297" ht="15">
      <c r="A297" s="21" t="s">
        <v>627</v>
      </c>
    </row>
    <row r="298" ht="15">
      <c r="A298" s="21" t="s">
        <v>628</v>
      </c>
    </row>
    <row r="299" ht="15">
      <c r="A299" s="21" t="s">
        <v>629</v>
      </c>
    </row>
    <row r="300" ht="15">
      <c r="A300" s="21" t="s">
        <v>630</v>
      </c>
    </row>
    <row r="301" ht="15">
      <c r="A301" s="21" t="s">
        <v>631</v>
      </c>
    </row>
    <row r="302" ht="15">
      <c r="A302" s="21" t="s">
        <v>632</v>
      </c>
    </row>
    <row r="304" ht="15">
      <c r="A304" s="25" t="s">
        <v>143</v>
      </c>
    </row>
    <row r="305" s="34" customFormat="1" ht="15"/>
    <row r="306" spans="1:10" s="25" customFormat="1" ht="14.25">
      <c r="A306" s="25" t="s">
        <v>633</v>
      </c>
      <c r="H306" s="26" t="s">
        <v>645</v>
      </c>
      <c r="J306" s="96">
        <v>40544</v>
      </c>
    </row>
    <row r="307" spans="1:10" s="25" customFormat="1" ht="15">
      <c r="A307" s="24" t="s">
        <v>634</v>
      </c>
      <c r="H307" s="39"/>
      <c r="I307" s="39"/>
      <c r="J307" s="39"/>
    </row>
    <row r="308" spans="2:10" ht="15">
      <c r="B308" s="21" t="s">
        <v>144</v>
      </c>
      <c r="H308" s="35">
        <f>4783674+400</f>
        <v>4784074</v>
      </c>
      <c r="I308" s="35"/>
      <c r="J308" s="35">
        <v>167912</v>
      </c>
    </row>
    <row r="309" spans="2:10" s="33" customFormat="1" ht="15">
      <c r="B309" s="21" t="s">
        <v>635</v>
      </c>
      <c r="H309" s="35">
        <f>SUM(H310:H312)</f>
        <v>4404355684</v>
      </c>
      <c r="J309" s="35">
        <f>SUM(J310:J312)</f>
        <v>6396219865</v>
      </c>
    </row>
    <row r="310" spans="2:10" s="33" customFormat="1" ht="15">
      <c r="B310" s="21"/>
      <c r="C310" s="21" t="s">
        <v>646</v>
      </c>
      <c r="H310" s="35">
        <f>1904656553+1329628+7351864+95522301+3501640+251231997+2100000000</f>
        <v>4363593983</v>
      </c>
      <c r="J310" s="35">
        <v>5861326250</v>
      </c>
    </row>
    <row r="311" spans="2:10" s="33" customFormat="1" ht="15">
      <c r="B311" s="21"/>
      <c r="C311" s="21" t="s">
        <v>647</v>
      </c>
      <c r="H311" s="35">
        <f>20194281+7949078</f>
        <v>28143359</v>
      </c>
      <c r="J311" s="35">
        <v>522278665</v>
      </c>
    </row>
    <row r="312" spans="2:10" s="33" customFormat="1" ht="15">
      <c r="B312" s="21"/>
      <c r="C312" s="21" t="s">
        <v>648</v>
      </c>
      <c r="H312" s="35">
        <f>12618342</f>
        <v>12618342</v>
      </c>
      <c r="J312" s="35">
        <v>12614950</v>
      </c>
    </row>
    <row r="313" spans="1:10" s="25" customFormat="1" ht="14.25">
      <c r="A313" s="97" t="s">
        <v>145</v>
      </c>
      <c r="H313" s="38">
        <f>SUM(H308:H309)</f>
        <v>4409139758</v>
      </c>
      <c r="I313" s="38"/>
      <c r="J313" s="38">
        <f>SUM(J308:J309)</f>
        <v>6396387777</v>
      </c>
    </row>
    <row r="314" spans="1:10" s="25" customFormat="1" ht="14.25">
      <c r="A314" s="97"/>
      <c r="H314" s="38"/>
      <c r="I314" s="38"/>
      <c r="J314" s="38"/>
    </row>
    <row r="315" spans="1:10" s="25" customFormat="1" ht="14.25">
      <c r="A315" s="25" t="s">
        <v>117</v>
      </c>
      <c r="H315" s="26" t="s">
        <v>645</v>
      </c>
      <c r="I315" s="38"/>
      <c r="J315" s="96">
        <v>40544</v>
      </c>
    </row>
    <row r="316" spans="1:10" s="25" customFormat="1" ht="15">
      <c r="A316" s="21" t="s">
        <v>649</v>
      </c>
      <c r="H316" s="26"/>
      <c r="I316" s="38"/>
      <c r="J316" s="96"/>
    </row>
    <row r="317" spans="1:10" s="25" customFormat="1" ht="15">
      <c r="A317" s="97"/>
      <c r="B317" s="33" t="s">
        <v>650</v>
      </c>
      <c r="H317" s="37">
        <v>3526460000</v>
      </c>
      <c r="I317" s="38"/>
      <c r="J317" s="37">
        <v>4925960000</v>
      </c>
    </row>
    <row r="318" spans="1:10" s="25" customFormat="1" ht="14.25">
      <c r="A318" s="97" t="s">
        <v>145</v>
      </c>
      <c r="H318" s="38">
        <f>H317</f>
        <v>3526460000</v>
      </c>
      <c r="I318" s="38"/>
      <c r="J318" s="38">
        <f>J317</f>
        <v>4925960000</v>
      </c>
    </row>
    <row r="320" spans="1:10" s="25" customFormat="1" ht="14.25">
      <c r="A320" s="25" t="s">
        <v>118</v>
      </c>
      <c r="H320" s="26" t="s">
        <v>645</v>
      </c>
      <c r="J320" s="96">
        <v>40544</v>
      </c>
    </row>
    <row r="321" spans="1:10" ht="15">
      <c r="A321" s="24" t="s">
        <v>146</v>
      </c>
      <c r="H321" s="35"/>
      <c r="I321" s="35"/>
      <c r="J321" s="35"/>
    </row>
    <row r="322" spans="2:10" s="33" customFormat="1" ht="15">
      <c r="B322" s="21" t="s">
        <v>63</v>
      </c>
      <c r="H322" s="35">
        <f>12294546+91062874+37396182+8190400</f>
        <v>148944002</v>
      </c>
      <c r="J322" s="35">
        <v>111547820</v>
      </c>
    </row>
    <row r="323" spans="2:10" s="33" customFormat="1" ht="15">
      <c r="B323" s="21" t="s">
        <v>651</v>
      </c>
      <c r="H323" s="35">
        <f>4179615944-148944002-552562040</f>
        <v>3478109902</v>
      </c>
      <c r="J323" s="35">
        <v>3478109902</v>
      </c>
    </row>
    <row r="324" spans="2:10" s="33" customFormat="1" ht="15">
      <c r="B324" s="21" t="s">
        <v>62</v>
      </c>
      <c r="H324" s="35">
        <f>52712072+499849968</f>
        <v>552562040</v>
      </c>
      <c r="J324" s="35">
        <v>52712072</v>
      </c>
    </row>
    <row r="325" spans="1:10" s="25" customFormat="1" ht="14.25">
      <c r="A325" s="97" t="s">
        <v>145</v>
      </c>
      <c r="H325" s="38">
        <f>SUM(H322:H324)</f>
        <v>4179615944</v>
      </c>
      <c r="I325" s="38">
        <f>SUM(I322:I324)</f>
        <v>0</v>
      </c>
      <c r="J325" s="38">
        <f>SUM(J322:J324)</f>
        <v>3642369794</v>
      </c>
    </row>
    <row r="326" ht="15">
      <c r="J326" s="35"/>
    </row>
    <row r="327" ht="15">
      <c r="J327" s="35"/>
    </row>
    <row r="328" ht="15">
      <c r="J328" s="35"/>
    </row>
    <row r="329" ht="15">
      <c r="J329" s="35"/>
    </row>
    <row r="330" ht="15">
      <c r="J330" s="35"/>
    </row>
    <row r="331" ht="15">
      <c r="J331" s="35"/>
    </row>
    <row r="332" spans="1:10" s="25" customFormat="1" ht="14.25">
      <c r="A332" s="25" t="s">
        <v>119</v>
      </c>
      <c r="H332" s="26" t="s">
        <v>645</v>
      </c>
      <c r="J332" s="96">
        <v>40544</v>
      </c>
    </row>
    <row r="333" spans="1:10" ht="15">
      <c r="A333" s="21" t="s">
        <v>148</v>
      </c>
      <c r="H333" s="35">
        <v>12600355493</v>
      </c>
      <c r="J333" s="35">
        <v>12716615891</v>
      </c>
    </row>
    <row r="334" spans="1:10" ht="15">
      <c r="A334" s="21" t="s">
        <v>149</v>
      </c>
      <c r="H334" s="35">
        <v>86004105</v>
      </c>
      <c r="J334" s="35">
        <v>47785933</v>
      </c>
    </row>
    <row r="335" spans="1:10" ht="15">
      <c r="A335" s="21" t="s">
        <v>150</v>
      </c>
      <c r="H335" s="35">
        <v>5891493402</v>
      </c>
      <c r="J335" s="35">
        <v>6847575157</v>
      </c>
    </row>
    <row r="336" spans="1:10" ht="15">
      <c r="A336" s="21" t="s">
        <v>151</v>
      </c>
      <c r="H336" s="35">
        <v>5821705156</v>
      </c>
      <c r="J336" s="35">
        <v>7293346607</v>
      </c>
    </row>
    <row r="337" spans="1:10" ht="15">
      <c r="A337" s="21" t="s">
        <v>152</v>
      </c>
      <c r="H337" s="35">
        <v>32202395523</v>
      </c>
      <c r="J337" s="35">
        <v>15950425792</v>
      </c>
    </row>
    <row r="338" spans="1:10" s="25" customFormat="1" ht="14.25">
      <c r="A338" s="25" t="s">
        <v>153</v>
      </c>
      <c r="H338" s="39">
        <f>SUM(H333:H337)</f>
        <v>56601953679</v>
      </c>
      <c r="I338" s="39"/>
      <c r="J338" s="39">
        <f>SUM(J333:J337)</f>
        <v>42855749380</v>
      </c>
    </row>
    <row r="339" spans="1:10" ht="15">
      <c r="A339" s="21" t="s">
        <v>652</v>
      </c>
      <c r="H339" s="35">
        <f>-848440868</f>
        <v>-848440868</v>
      </c>
      <c r="J339" s="35">
        <v>-848440868</v>
      </c>
    </row>
    <row r="340" spans="1:10" s="25" customFormat="1" ht="14.25">
      <c r="A340" s="25" t="s">
        <v>653</v>
      </c>
      <c r="H340" s="38">
        <f>H338+H339</f>
        <v>55753512811</v>
      </c>
      <c r="J340" s="38">
        <f>J338+J339</f>
        <v>42007308512</v>
      </c>
    </row>
    <row r="341" spans="1:10" ht="15">
      <c r="A341" s="21" t="s">
        <v>0</v>
      </c>
      <c r="J341" s="37"/>
    </row>
    <row r="342" spans="1:10" ht="15">
      <c r="A342" s="21" t="s">
        <v>1</v>
      </c>
      <c r="J342" s="37"/>
    </row>
    <row r="344" spans="1:10" s="25" customFormat="1" ht="14.25">
      <c r="A344" s="25" t="s">
        <v>120</v>
      </c>
      <c r="H344" s="26" t="s">
        <v>645</v>
      </c>
      <c r="J344" s="96">
        <v>40544</v>
      </c>
    </row>
    <row r="345" spans="1:10" ht="15">
      <c r="A345" s="25" t="s">
        <v>361</v>
      </c>
      <c r="H345" s="35">
        <f>SUM(H346:H347)</f>
        <v>17703368660</v>
      </c>
      <c r="I345" s="35">
        <f>SUM(I346:I347)</f>
        <v>0</v>
      </c>
      <c r="J345" s="35">
        <f>SUM(J346:J347)</f>
        <v>14285172906</v>
      </c>
    </row>
    <row r="346" spans="2:10" ht="15">
      <c r="B346" s="21" t="s">
        <v>362</v>
      </c>
      <c r="H346" s="35">
        <v>6868834845</v>
      </c>
      <c r="J346" s="35">
        <v>4924894665</v>
      </c>
    </row>
    <row r="347" spans="2:10" ht="15">
      <c r="B347" s="21" t="s">
        <v>363</v>
      </c>
      <c r="H347" s="35">
        <v>10834533815</v>
      </c>
      <c r="I347" s="35">
        <f>I348</f>
        <v>0</v>
      </c>
      <c r="J347" s="35">
        <f>J348</f>
        <v>9360278241</v>
      </c>
    </row>
    <row r="348" spans="3:10" ht="15">
      <c r="C348" s="33" t="s">
        <v>364</v>
      </c>
      <c r="H348" s="35"/>
      <c r="J348" s="36">
        <v>9360278241</v>
      </c>
    </row>
    <row r="349" spans="1:10" s="25" customFormat="1" ht="14.25">
      <c r="A349" s="25" t="s">
        <v>365</v>
      </c>
      <c r="G349" s="39">
        <f>G345</f>
        <v>0</v>
      </c>
      <c r="H349" s="39">
        <f>H345</f>
        <v>17703368660</v>
      </c>
      <c r="I349" s="39"/>
      <c r="J349" s="39">
        <f>J345</f>
        <v>14285172906</v>
      </c>
    </row>
    <row r="350" spans="8:10" s="25" customFormat="1" ht="14.25">
      <c r="H350" s="39"/>
      <c r="I350" s="39"/>
      <c r="J350" s="39"/>
    </row>
    <row r="351" spans="1:10" s="25" customFormat="1" ht="14.25">
      <c r="A351" s="25" t="s">
        <v>121</v>
      </c>
      <c r="H351" s="26" t="s">
        <v>645</v>
      </c>
      <c r="I351" s="39"/>
      <c r="J351" s="96">
        <v>40544</v>
      </c>
    </row>
    <row r="352" spans="1:10" s="25" customFormat="1" ht="15">
      <c r="A352" s="21" t="s">
        <v>366</v>
      </c>
      <c r="H352" s="35">
        <v>12962333741</v>
      </c>
      <c r="I352" s="39"/>
      <c r="J352" s="35">
        <v>12962333741</v>
      </c>
    </row>
    <row r="353" spans="1:10" s="25" customFormat="1" ht="15">
      <c r="A353" s="21" t="s">
        <v>2</v>
      </c>
      <c r="H353" s="35">
        <f>3268894176</f>
        <v>3268894176</v>
      </c>
      <c r="I353" s="39"/>
      <c r="J353" s="35"/>
    </row>
    <row r="354" spans="1:10" s="25" customFormat="1" ht="14.25">
      <c r="A354" s="25" t="s">
        <v>145</v>
      </c>
      <c r="H354" s="39">
        <f>SUM(H352:H353)</f>
        <v>16231227917</v>
      </c>
      <c r="I354" s="39"/>
      <c r="J354" s="39">
        <f>SUM(J352:J353)</f>
        <v>12962333741</v>
      </c>
    </row>
    <row r="356" s="25" customFormat="1" ht="14.25">
      <c r="A356" s="25" t="s">
        <v>122</v>
      </c>
    </row>
    <row r="357" spans="1:10" s="26" customFormat="1" ht="28.5">
      <c r="A357" s="40" t="s">
        <v>154</v>
      </c>
      <c r="B357" s="40"/>
      <c r="D357" s="40" t="s">
        <v>155</v>
      </c>
      <c r="F357" s="40" t="s">
        <v>156</v>
      </c>
      <c r="H357" s="40" t="s">
        <v>157</v>
      </c>
      <c r="I357" s="40" t="s">
        <v>158</v>
      </c>
      <c r="J357" s="40" t="s">
        <v>159</v>
      </c>
    </row>
    <row r="358" s="25" customFormat="1" ht="14.25">
      <c r="A358" s="25" t="s">
        <v>160</v>
      </c>
    </row>
    <row r="359" spans="1:10" ht="15">
      <c r="A359" s="21" t="s">
        <v>367</v>
      </c>
      <c r="D359" s="35">
        <v>2163224919</v>
      </c>
      <c r="E359" s="35"/>
      <c r="F359" s="35">
        <v>2094373918</v>
      </c>
      <c r="G359" s="35"/>
      <c r="H359" s="35">
        <v>3176853178</v>
      </c>
      <c r="I359" s="35">
        <v>69697641</v>
      </c>
      <c r="J359" s="35">
        <f>SUM(D359:I359)</f>
        <v>7504149656</v>
      </c>
    </row>
    <row r="360" spans="1:11" ht="15">
      <c r="A360" s="21" t="s">
        <v>368</v>
      </c>
      <c r="F360" s="35">
        <v>86500000</v>
      </c>
      <c r="H360" s="35"/>
      <c r="J360" s="35">
        <f>SUM(D360:I360)</f>
        <v>86500000</v>
      </c>
      <c r="K360" s="37"/>
    </row>
    <row r="361" spans="1:10" ht="15">
      <c r="A361" s="21" t="s">
        <v>161</v>
      </c>
      <c r="H361" s="35"/>
      <c r="J361" s="35">
        <f>SUM(D361:I361)</f>
        <v>0</v>
      </c>
    </row>
    <row r="362" spans="1:10" ht="15">
      <c r="A362" s="21" t="s">
        <v>162</v>
      </c>
      <c r="D362" s="37">
        <f>D359+D360-D361</f>
        <v>2163224919</v>
      </c>
      <c r="E362" s="37"/>
      <c r="F362" s="37">
        <f>F359+F360-F361</f>
        <v>2180873918</v>
      </c>
      <c r="G362" s="37"/>
      <c r="H362" s="37">
        <f>H359+H360-H361</f>
        <v>3176853178</v>
      </c>
      <c r="I362" s="37">
        <f>I359+I360-I361</f>
        <v>69697641</v>
      </c>
      <c r="J362" s="35">
        <f>SUM(D362:I362)</f>
        <v>7590649656</v>
      </c>
    </row>
    <row r="363" ht="15">
      <c r="A363" s="25" t="s">
        <v>163</v>
      </c>
    </row>
    <row r="364" spans="1:10" ht="15">
      <c r="A364" s="21" t="s">
        <v>367</v>
      </c>
      <c r="D364" s="35">
        <v>827014339</v>
      </c>
      <c r="E364" s="35"/>
      <c r="F364" s="35">
        <v>1811956513</v>
      </c>
      <c r="G364" s="35"/>
      <c r="H364" s="35">
        <v>1534521814</v>
      </c>
      <c r="I364" s="35">
        <v>69697641</v>
      </c>
      <c r="J364" s="35">
        <f>SUM(D364:I364)</f>
        <v>4243190307</v>
      </c>
    </row>
    <row r="365" spans="1:12" ht="15">
      <c r="A365" s="21" t="s">
        <v>369</v>
      </c>
      <c r="D365" s="35">
        <f>121029024/4</f>
        <v>30257256</v>
      </c>
      <c r="E365" s="35"/>
      <c r="F365" s="35">
        <f>(240315732+55367296)/4</f>
        <v>73920757</v>
      </c>
      <c r="G365" s="35"/>
      <c r="H365" s="35">
        <f>489031528/4-36030056</f>
        <v>86227826</v>
      </c>
      <c r="I365" s="35">
        <v>0</v>
      </c>
      <c r="J365" s="35">
        <f>SUM(D365:I365)</f>
        <v>190405839</v>
      </c>
      <c r="K365" s="37"/>
      <c r="L365" s="37"/>
    </row>
    <row r="366" spans="1:10" ht="15">
      <c r="A366" s="21" t="s">
        <v>161</v>
      </c>
      <c r="H366" s="35"/>
      <c r="J366" s="35">
        <f>SUM(D366:I366)</f>
        <v>0</v>
      </c>
    </row>
    <row r="367" spans="1:12" ht="15">
      <c r="A367" s="21" t="s">
        <v>162</v>
      </c>
      <c r="D367" s="37">
        <f>D364+D365-D366</f>
        <v>857271595</v>
      </c>
      <c r="E367" s="37"/>
      <c r="F367" s="37">
        <f>F364+F365-F366</f>
        <v>1885877270</v>
      </c>
      <c r="G367" s="37"/>
      <c r="H367" s="37">
        <f>H364+H365-H366</f>
        <v>1620749640</v>
      </c>
      <c r="I367" s="37">
        <f>I364+I365-I366</f>
        <v>69697641</v>
      </c>
      <c r="J367" s="35">
        <f>SUM(D367:I367)</f>
        <v>4433596146</v>
      </c>
      <c r="K367" s="35"/>
      <c r="L367" s="37"/>
    </row>
    <row r="368" spans="4:12" ht="15">
      <c r="D368" s="37"/>
      <c r="E368" s="37"/>
      <c r="F368" s="37"/>
      <c r="G368" s="37"/>
      <c r="H368" s="37"/>
      <c r="I368" s="37"/>
      <c r="J368" s="35"/>
      <c r="K368" s="35"/>
      <c r="L368" s="37"/>
    </row>
    <row r="369" s="25" customFormat="1" ht="14.25">
      <c r="A369" s="25" t="s">
        <v>164</v>
      </c>
    </row>
    <row r="370" spans="1:10" ht="15">
      <c r="A370" s="21" t="s">
        <v>237</v>
      </c>
      <c r="D370" s="37">
        <f>D359-D364</f>
        <v>1336210580</v>
      </c>
      <c r="F370" s="37">
        <f>F359-F364</f>
        <v>282417405</v>
      </c>
      <c r="H370" s="37">
        <f>H359-H364</f>
        <v>1642331364</v>
      </c>
      <c r="I370" s="37">
        <f>I359-I364</f>
        <v>0</v>
      </c>
      <c r="J370" s="37">
        <f>SUM(D370:I370)</f>
        <v>3260959349</v>
      </c>
    </row>
    <row r="371" spans="1:10" ht="15">
      <c r="A371" s="21" t="s">
        <v>165</v>
      </c>
      <c r="D371" s="37">
        <f>D362-D367</f>
        <v>1305953324</v>
      </c>
      <c r="E371" s="37"/>
      <c r="F371" s="37">
        <f>F362-F367</f>
        <v>294996648</v>
      </c>
      <c r="G371" s="37"/>
      <c r="H371" s="37">
        <f>H362-H367</f>
        <v>1556103538</v>
      </c>
      <c r="I371" s="37">
        <f>I362-I367</f>
        <v>0</v>
      </c>
      <c r="J371" s="37">
        <f>SUM(D371:I371)</f>
        <v>3157053510</v>
      </c>
    </row>
    <row r="373" ht="15">
      <c r="A373" s="21" t="s">
        <v>166</v>
      </c>
    </row>
    <row r="374" ht="15">
      <c r="A374" s="21" t="s">
        <v>318</v>
      </c>
    </row>
    <row r="375" ht="15">
      <c r="A375" s="21" t="s">
        <v>3</v>
      </c>
    </row>
    <row r="377" ht="15">
      <c r="A377" s="25" t="s">
        <v>124</v>
      </c>
    </row>
    <row r="378" spans="8:10" s="25" customFormat="1" ht="33.75" customHeight="1">
      <c r="H378" s="40" t="s">
        <v>338</v>
      </c>
      <c r="I378" s="40" t="s">
        <v>167</v>
      </c>
      <c r="J378" s="98" t="s">
        <v>159</v>
      </c>
    </row>
    <row r="379" s="25" customFormat="1" ht="14.25">
      <c r="A379" s="25" t="s">
        <v>264</v>
      </c>
    </row>
    <row r="380" spans="1:10" ht="15">
      <c r="A380" s="21" t="s">
        <v>367</v>
      </c>
      <c r="H380" s="35">
        <v>139830000</v>
      </c>
      <c r="I380" s="35">
        <v>1391038227</v>
      </c>
      <c r="J380" s="37">
        <f>I380+H380</f>
        <v>1530868227</v>
      </c>
    </row>
    <row r="381" spans="1:10" ht="15">
      <c r="A381" s="21" t="s">
        <v>370</v>
      </c>
      <c r="H381" s="35"/>
      <c r="I381" s="35"/>
      <c r="J381" s="37">
        <f>I381+H381</f>
        <v>0</v>
      </c>
    </row>
    <row r="382" spans="1:10" ht="15">
      <c r="A382" s="21" t="s">
        <v>123</v>
      </c>
      <c r="H382" s="35"/>
      <c r="I382" s="35"/>
      <c r="J382" s="37">
        <f>I382</f>
        <v>0</v>
      </c>
    </row>
    <row r="383" spans="1:10" ht="15">
      <c r="A383" s="21" t="s">
        <v>371</v>
      </c>
      <c r="H383" s="37">
        <f>H380+H381</f>
        <v>139830000</v>
      </c>
      <c r="I383" s="37">
        <f>I380+I381-I382</f>
        <v>1391038227</v>
      </c>
      <c r="J383" s="37">
        <f>J381+J380-J382</f>
        <v>1530868227</v>
      </c>
    </row>
    <row r="384" spans="8:10" ht="15">
      <c r="H384" s="37"/>
      <c r="I384" s="37"/>
      <c r="J384" s="37"/>
    </row>
    <row r="385" spans="8:10" ht="15">
      <c r="H385" s="37"/>
      <c r="I385" s="37"/>
      <c r="J385" s="37"/>
    </row>
    <row r="386" s="25" customFormat="1" ht="14.25">
      <c r="A386" s="25" t="s">
        <v>163</v>
      </c>
    </row>
    <row r="387" spans="1:10" ht="15">
      <c r="A387" s="21" t="s">
        <v>367</v>
      </c>
      <c r="H387" s="35">
        <v>16726500</v>
      </c>
      <c r="I387" s="35">
        <v>291646139</v>
      </c>
      <c r="J387" s="37">
        <f>I387+H387</f>
        <v>308372639</v>
      </c>
    </row>
    <row r="388" spans="1:11" ht="15">
      <c r="A388" s="21" t="s">
        <v>372</v>
      </c>
      <c r="H388" s="35">
        <f>16726500/4</f>
        <v>4181625</v>
      </c>
      <c r="I388" s="35">
        <v>10645593</v>
      </c>
      <c r="J388" s="35">
        <f>I388+H388</f>
        <v>14827218</v>
      </c>
      <c r="K388" s="37"/>
    </row>
    <row r="389" spans="1:10" ht="15">
      <c r="A389" s="21" t="s">
        <v>371</v>
      </c>
      <c r="H389" s="37">
        <f>H387+H388</f>
        <v>20908125</v>
      </c>
      <c r="I389" s="37">
        <f>I387+I388</f>
        <v>302291732</v>
      </c>
      <c r="J389" s="37">
        <f>J388+J387</f>
        <v>323199857</v>
      </c>
    </row>
    <row r="390" s="25" customFormat="1" ht="14.25">
      <c r="A390" s="25" t="s">
        <v>373</v>
      </c>
    </row>
    <row r="391" spans="1:10" ht="15">
      <c r="A391" s="21" t="s">
        <v>237</v>
      </c>
      <c r="H391" s="37">
        <f>H380-H387</f>
        <v>123103500</v>
      </c>
      <c r="I391" s="37">
        <f>I380-I387</f>
        <v>1099392088</v>
      </c>
      <c r="J391" s="37">
        <f>I391+H391</f>
        <v>1222495588</v>
      </c>
    </row>
    <row r="392" spans="1:10" ht="15">
      <c r="A392" s="21" t="s">
        <v>165</v>
      </c>
      <c r="H392" s="37">
        <f>H383-H389</f>
        <v>118921875</v>
      </c>
      <c r="I392" s="37">
        <f>I383-I389</f>
        <v>1088746495</v>
      </c>
      <c r="J392" s="37">
        <f>J383-J389</f>
        <v>1207668370</v>
      </c>
    </row>
    <row r="394" spans="1:10" s="25" customFormat="1" ht="14.25">
      <c r="A394" s="25" t="s">
        <v>4</v>
      </c>
      <c r="H394" s="26" t="s">
        <v>645</v>
      </c>
      <c r="J394" s="96">
        <v>40544</v>
      </c>
    </row>
    <row r="395" spans="1:10" s="25" customFormat="1" ht="14.25">
      <c r="A395" s="25" t="s">
        <v>271</v>
      </c>
      <c r="H395" s="26"/>
      <c r="J395" s="96"/>
    </row>
    <row r="396" spans="1:10" s="25" customFormat="1" ht="15">
      <c r="A396" s="21" t="s">
        <v>374</v>
      </c>
      <c r="H396" s="37">
        <v>90000000</v>
      </c>
      <c r="I396" s="38"/>
      <c r="J396" s="37">
        <v>90000000</v>
      </c>
    </row>
    <row r="397" spans="1:10" s="25" customFormat="1" ht="15">
      <c r="A397" s="21" t="s">
        <v>5</v>
      </c>
      <c r="H397" s="37">
        <v>29317016265</v>
      </c>
      <c r="I397" s="38"/>
      <c r="J397" s="37">
        <v>29317016265</v>
      </c>
    </row>
    <row r="398" spans="1:10" s="25" customFormat="1" ht="14.25">
      <c r="A398" s="25" t="s">
        <v>145</v>
      </c>
      <c r="H398" s="38">
        <f>SUM(H396:H397)</f>
        <v>29407016265</v>
      </c>
      <c r="I398" s="38"/>
      <c r="J398" s="38">
        <f>SUM(J396:J397)</f>
        <v>29407016265</v>
      </c>
    </row>
    <row r="400" spans="1:10" s="25" customFormat="1" ht="14.25">
      <c r="A400" s="25" t="s">
        <v>6</v>
      </c>
      <c r="H400" s="26" t="s">
        <v>645</v>
      </c>
      <c r="J400" s="96">
        <v>40544</v>
      </c>
    </row>
    <row r="401" spans="1:10" s="25" customFormat="1" ht="14.25">
      <c r="A401" s="25" t="s">
        <v>375</v>
      </c>
      <c r="H401" s="99">
        <f>H402</f>
        <v>2504534</v>
      </c>
      <c r="I401" s="99">
        <f>I402</f>
        <v>0</v>
      </c>
      <c r="J401" s="99">
        <f>J402</f>
        <v>15639939</v>
      </c>
    </row>
    <row r="402" spans="1:10" ht="15">
      <c r="A402" s="21" t="s">
        <v>7</v>
      </c>
      <c r="H402" s="35">
        <v>2504534</v>
      </c>
      <c r="J402" s="35">
        <v>15639939</v>
      </c>
    </row>
    <row r="403" spans="1:10" s="25" customFormat="1" ht="14.25">
      <c r="A403" s="25" t="s">
        <v>145</v>
      </c>
      <c r="H403" s="38">
        <f>H401</f>
        <v>2504534</v>
      </c>
      <c r="I403" s="38">
        <f>I401</f>
        <v>0</v>
      </c>
      <c r="J403" s="38">
        <f>J401</f>
        <v>15639939</v>
      </c>
    </row>
    <row r="405" spans="1:10" s="25" customFormat="1" ht="14.25">
      <c r="A405" s="25" t="s">
        <v>8</v>
      </c>
      <c r="H405" s="26" t="s">
        <v>645</v>
      </c>
      <c r="J405" s="96">
        <v>40544</v>
      </c>
    </row>
    <row r="406" spans="1:10" s="73" customFormat="1" ht="15">
      <c r="A406" s="21" t="s">
        <v>376</v>
      </c>
      <c r="H406" s="74">
        <f>H407</f>
        <v>28409746333</v>
      </c>
      <c r="I406" s="74">
        <f>SUM(I407:I407)</f>
        <v>0</v>
      </c>
      <c r="J406" s="74">
        <f>J407</f>
        <v>30235914657</v>
      </c>
    </row>
    <row r="407" spans="1:10" s="33" customFormat="1" ht="15">
      <c r="A407" s="33" t="s">
        <v>168</v>
      </c>
      <c r="H407" s="36">
        <v>28409746333</v>
      </c>
      <c r="J407" s="36">
        <v>30235914657</v>
      </c>
    </row>
    <row r="408" spans="1:10" s="25" customFormat="1" ht="14.25">
      <c r="A408" s="25" t="s">
        <v>145</v>
      </c>
      <c r="H408" s="39">
        <f>H406</f>
        <v>28409746333</v>
      </c>
      <c r="I408" s="39"/>
      <c r="J408" s="39">
        <f>J406</f>
        <v>30235914657</v>
      </c>
    </row>
    <row r="409" spans="1:10" s="25" customFormat="1" ht="15">
      <c r="A409" s="33" t="s">
        <v>9</v>
      </c>
      <c r="H409" s="39"/>
      <c r="I409" s="39"/>
      <c r="J409" s="39"/>
    </row>
    <row r="410" spans="1:10" s="25" customFormat="1" ht="15">
      <c r="A410" s="33" t="s">
        <v>10</v>
      </c>
      <c r="H410" s="39"/>
      <c r="I410" s="39"/>
      <c r="J410" s="39"/>
    </row>
    <row r="411" spans="1:10" s="25" customFormat="1" ht="15">
      <c r="A411" s="33"/>
      <c r="H411" s="39"/>
      <c r="I411" s="39"/>
      <c r="J411" s="39"/>
    </row>
    <row r="412" spans="1:10" ht="15">
      <c r="A412" s="25" t="s">
        <v>11</v>
      </c>
      <c r="H412" s="26" t="s">
        <v>645</v>
      </c>
      <c r="I412" s="25"/>
      <c r="J412" s="96">
        <v>40544</v>
      </c>
    </row>
    <row r="413" spans="1:10" ht="15">
      <c r="A413" s="21" t="s">
        <v>12</v>
      </c>
      <c r="H413" s="35">
        <f>391663635+12552134</f>
        <v>404215769</v>
      </c>
      <c r="J413" s="35">
        <v>3431084988</v>
      </c>
    </row>
    <row r="414" spans="1:10" ht="15">
      <c r="A414" s="21" t="s">
        <v>377</v>
      </c>
      <c r="H414" s="35">
        <v>520749603</v>
      </c>
      <c r="J414" s="35">
        <v>360705026</v>
      </c>
    </row>
    <row r="415" spans="1:10" ht="15">
      <c r="A415" s="21" t="s">
        <v>378</v>
      </c>
      <c r="H415" s="35">
        <v>515013433</v>
      </c>
      <c r="J415" s="35">
        <v>840227156</v>
      </c>
    </row>
    <row r="416" spans="1:10" ht="15">
      <c r="A416" s="21" t="s">
        <v>169</v>
      </c>
      <c r="H416" s="35">
        <v>4887843677</v>
      </c>
      <c r="J416" s="35">
        <v>6201304490</v>
      </c>
    </row>
    <row r="417" spans="1:10" s="25" customFormat="1" ht="14.25">
      <c r="A417" s="25" t="s">
        <v>145</v>
      </c>
      <c r="H417" s="39">
        <f>SUM(H413:H416)</f>
        <v>6327822482</v>
      </c>
      <c r="I417" s="39"/>
      <c r="J417" s="39">
        <f>SUM(J413:J416)</f>
        <v>10833321660</v>
      </c>
    </row>
    <row r="419" spans="1:10" ht="15">
      <c r="A419" s="25" t="s">
        <v>13</v>
      </c>
      <c r="H419" s="26" t="s">
        <v>645</v>
      </c>
      <c r="I419" s="25"/>
      <c r="J419" s="96">
        <v>40544</v>
      </c>
    </row>
    <row r="420" spans="1:10" ht="15">
      <c r="A420" s="21" t="s">
        <v>14</v>
      </c>
      <c r="H420" s="104">
        <v>7444576</v>
      </c>
      <c r="I420" s="25"/>
      <c r="J420" s="96"/>
    </row>
    <row r="421" spans="1:10" ht="15">
      <c r="A421" s="21" t="s">
        <v>170</v>
      </c>
      <c r="H421" s="35">
        <f>SUM(H422:H424)</f>
        <v>11014146971</v>
      </c>
      <c r="I421" s="35">
        <f>SUM(I423:I424)</f>
        <v>0</v>
      </c>
      <c r="J421" s="35">
        <f>SUM(J422:J424)</f>
        <v>16164835868</v>
      </c>
    </row>
    <row r="422" spans="2:10" ht="15">
      <c r="B422" s="33" t="s">
        <v>16</v>
      </c>
      <c r="H422" s="36">
        <f>11021591547-1109183293</f>
        <v>9912408254</v>
      </c>
      <c r="I422" s="35"/>
      <c r="J422" s="36">
        <v>14135410377</v>
      </c>
    </row>
    <row r="423" spans="2:10" s="33" customFormat="1" ht="15">
      <c r="B423" s="33" t="s">
        <v>15</v>
      </c>
      <c r="H423" s="36">
        <v>1079098717</v>
      </c>
      <c r="J423" s="36">
        <v>2000000000</v>
      </c>
    </row>
    <row r="424" spans="2:10" s="33" customFormat="1" ht="15">
      <c r="B424" s="33" t="s">
        <v>379</v>
      </c>
      <c r="H424" s="36">
        <f>11840000+10800000</f>
        <v>22640000</v>
      </c>
      <c r="J424" s="36">
        <v>29425491</v>
      </c>
    </row>
    <row r="425" spans="1:10" s="25" customFormat="1" ht="14.25">
      <c r="A425" s="25" t="s">
        <v>145</v>
      </c>
      <c r="H425" s="39">
        <f>H421+H420</f>
        <v>11021591547</v>
      </c>
      <c r="I425" s="39"/>
      <c r="J425" s="39">
        <f>J421+J420</f>
        <v>16164835868</v>
      </c>
    </row>
    <row r="427" s="25" customFormat="1" ht="14.25">
      <c r="A427" s="25" t="s">
        <v>17</v>
      </c>
    </row>
    <row r="428" s="25" customFormat="1" ht="14.25">
      <c r="A428" s="25" t="s">
        <v>380</v>
      </c>
    </row>
    <row r="429" spans="1:10" s="25" customFormat="1" ht="14.25">
      <c r="A429" s="25" t="s">
        <v>171</v>
      </c>
      <c r="H429" s="26" t="s">
        <v>645</v>
      </c>
      <c r="J429" s="96">
        <v>40544</v>
      </c>
    </row>
    <row r="430" spans="2:10" ht="15">
      <c r="B430" s="21" t="s">
        <v>381</v>
      </c>
      <c r="H430" s="35">
        <v>34498500000</v>
      </c>
      <c r="J430" s="35">
        <v>31079800000</v>
      </c>
    </row>
    <row r="431" spans="2:10" ht="15">
      <c r="B431" s="21" t="s">
        <v>296</v>
      </c>
      <c r="H431" s="35">
        <v>0</v>
      </c>
      <c r="J431" s="35"/>
    </row>
    <row r="432" spans="1:10" s="25" customFormat="1" ht="14.25">
      <c r="A432" s="25" t="s">
        <v>145</v>
      </c>
      <c r="H432" s="39">
        <f>SUM(H430:H431)</f>
        <v>34498500000</v>
      </c>
      <c r="I432" s="39"/>
      <c r="J432" s="39">
        <f>SUM(J430:J431)</f>
        <v>31079800000</v>
      </c>
    </row>
    <row r="433" spans="8:10" ht="15">
      <c r="H433" s="35"/>
      <c r="J433" s="35"/>
    </row>
    <row r="434" spans="1:10" s="25" customFormat="1" ht="28.5">
      <c r="A434" s="25" t="s">
        <v>172</v>
      </c>
      <c r="H434" s="40" t="s">
        <v>126</v>
      </c>
      <c r="J434" s="40" t="s">
        <v>352</v>
      </c>
    </row>
    <row r="435" s="25" customFormat="1" ht="14.25">
      <c r="A435" s="25" t="s">
        <v>173</v>
      </c>
    </row>
    <row r="436" ht="15">
      <c r="A436" s="21" t="s">
        <v>174</v>
      </c>
    </row>
    <row r="437" spans="2:10" ht="15">
      <c r="B437" s="21" t="s">
        <v>382</v>
      </c>
      <c r="H437" s="35">
        <v>31079800000</v>
      </c>
      <c r="J437" s="35">
        <v>25000000000</v>
      </c>
    </row>
    <row r="438" spans="2:10" ht="15">
      <c r="B438" s="21" t="s">
        <v>383</v>
      </c>
      <c r="H438" s="35">
        <f>34498500000-31079800000</f>
        <v>3418700000</v>
      </c>
      <c r="J438" s="35">
        <v>6079800000</v>
      </c>
    </row>
    <row r="439" ht="15">
      <c r="B439" s="21" t="s">
        <v>238</v>
      </c>
    </row>
    <row r="440" spans="2:10" ht="15">
      <c r="B440" s="21" t="s">
        <v>384</v>
      </c>
      <c r="H440" s="37">
        <f>H437+H438-H439</f>
        <v>34498500000</v>
      </c>
      <c r="I440" s="37">
        <f>I437+I438-I439</f>
        <v>0</v>
      </c>
      <c r="J440" s="37">
        <f>J437+J438-J439</f>
        <v>31079800000</v>
      </c>
    </row>
    <row r="441" spans="1:10" ht="15">
      <c r="A441" s="21" t="s">
        <v>175</v>
      </c>
      <c r="J441" s="35"/>
    </row>
    <row r="442" spans="1:10" ht="28.5">
      <c r="A442" s="25" t="s">
        <v>176</v>
      </c>
      <c r="H442" s="40" t="s">
        <v>126</v>
      </c>
      <c r="I442" s="25"/>
      <c r="J442" s="40" t="s">
        <v>352</v>
      </c>
    </row>
    <row r="443" ht="15">
      <c r="A443" s="21" t="s">
        <v>385</v>
      </c>
    </row>
    <row r="444" spans="2:10" s="33" customFormat="1" ht="15">
      <c r="B444" s="33" t="s">
        <v>177</v>
      </c>
      <c r="J444" s="100">
        <v>0.16</v>
      </c>
    </row>
    <row r="445" spans="2:10" s="33" customFormat="1" ht="15">
      <c r="B445" s="33" t="s">
        <v>386</v>
      </c>
      <c r="J445" s="100"/>
    </row>
    <row r="446" spans="1:10" ht="15">
      <c r="A446" s="21" t="s">
        <v>387</v>
      </c>
      <c r="J446" s="75"/>
    </row>
    <row r="447" ht="15">
      <c r="J447" s="75"/>
    </row>
    <row r="448" spans="1:10" ht="28.5">
      <c r="A448" s="25" t="s">
        <v>178</v>
      </c>
      <c r="H448" s="40" t="s">
        <v>126</v>
      </c>
      <c r="I448" s="25"/>
      <c r="J448" s="40" t="s">
        <v>352</v>
      </c>
    </row>
    <row r="449" spans="1:10" ht="15">
      <c r="A449" s="21" t="s">
        <v>179</v>
      </c>
      <c r="H449" s="35">
        <f>H440/10000</f>
        <v>3449850</v>
      </c>
      <c r="J449" s="35">
        <v>3107980</v>
      </c>
    </row>
    <row r="450" spans="1:10" ht="15">
      <c r="A450" s="21" t="s">
        <v>388</v>
      </c>
      <c r="H450" s="35">
        <v>3449850</v>
      </c>
      <c r="J450" s="35">
        <v>3107980</v>
      </c>
    </row>
    <row r="451" spans="2:10" s="33" customFormat="1" ht="15">
      <c r="B451" s="33" t="s">
        <v>180</v>
      </c>
      <c r="H451" s="36">
        <v>3449850</v>
      </c>
      <c r="J451" s="36">
        <v>3107980</v>
      </c>
    </row>
    <row r="452" spans="1:10" ht="15">
      <c r="A452" s="21" t="s">
        <v>181</v>
      </c>
      <c r="H452" s="35"/>
      <c r="J452" s="35"/>
    </row>
    <row r="453" spans="2:10" ht="15">
      <c r="B453" s="33" t="s">
        <v>180</v>
      </c>
      <c r="H453" s="35"/>
      <c r="J453" s="35"/>
    </row>
    <row r="454" spans="1:10" ht="15">
      <c r="A454" s="21" t="s">
        <v>182</v>
      </c>
      <c r="H454" s="35">
        <f>H449-H452</f>
        <v>3449850</v>
      </c>
      <c r="J454" s="35">
        <f>J450-J452</f>
        <v>3107980</v>
      </c>
    </row>
    <row r="455" spans="2:10" ht="15">
      <c r="B455" s="33" t="s">
        <v>180</v>
      </c>
      <c r="H455" s="35">
        <v>3449850</v>
      </c>
      <c r="J455" s="35">
        <v>2482040</v>
      </c>
    </row>
    <row r="456" spans="1:10" ht="15">
      <c r="A456" s="21" t="s">
        <v>552</v>
      </c>
      <c r="H456" s="35">
        <v>10000</v>
      </c>
      <c r="J456" s="35">
        <v>10000</v>
      </c>
    </row>
    <row r="457" spans="8:10" ht="15">
      <c r="H457" s="35"/>
      <c r="J457" s="35"/>
    </row>
    <row r="458" spans="1:10" ht="15">
      <c r="A458" s="25" t="s">
        <v>389</v>
      </c>
      <c r="H458" s="26" t="s">
        <v>645</v>
      </c>
      <c r="I458" s="25"/>
      <c r="J458" s="96">
        <v>40544</v>
      </c>
    </row>
    <row r="459" spans="1:10" ht="15">
      <c r="A459" s="21" t="s">
        <v>197</v>
      </c>
      <c r="H459" s="35">
        <v>5231235405</v>
      </c>
      <c r="J459" s="35">
        <v>5057688995</v>
      </c>
    </row>
    <row r="460" spans="1:10" ht="15">
      <c r="A460" s="21" t="s">
        <v>198</v>
      </c>
      <c r="H460" s="35">
        <v>2887217464</v>
      </c>
      <c r="J460" s="35">
        <v>2800444259</v>
      </c>
    </row>
    <row r="461" spans="1:10" s="25" customFormat="1" ht="14.25">
      <c r="A461" s="25" t="s">
        <v>145</v>
      </c>
      <c r="H461" s="39">
        <f>SUM(H459:H460)</f>
        <v>8118452869</v>
      </c>
      <c r="I461" s="39">
        <f>SUM(I459:I460)</f>
        <v>0</v>
      </c>
      <c r="J461" s="39">
        <f>SUM(J459:J460)</f>
        <v>7858133254</v>
      </c>
    </row>
    <row r="462" spans="8:10" s="25" customFormat="1" ht="14.25">
      <c r="H462" s="39"/>
      <c r="I462" s="39"/>
      <c r="J462" s="39"/>
    </row>
    <row r="463" spans="1:10" ht="15">
      <c r="A463" s="21" t="s">
        <v>390</v>
      </c>
      <c r="H463" s="35"/>
      <c r="J463" s="35"/>
    </row>
    <row r="464" spans="1:10" s="33" customFormat="1" ht="15">
      <c r="A464" s="33" t="s">
        <v>391</v>
      </c>
      <c r="H464" s="36"/>
      <c r="J464" s="36"/>
    </row>
    <row r="465" spans="1:10" s="33" customFormat="1" ht="15">
      <c r="A465" s="33" t="s">
        <v>392</v>
      </c>
      <c r="H465" s="36"/>
      <c r="J465" s="36"/>
    </row>
    <row r="466" spans="1:10" s="33" customFormat="1" ht="15">
      <c r="A466" s="33" t="s">
        <v>394</v>
      </c>
      <c r="H466" s="36"/>
      <c r="J466" s="36"/>
    </row>
    <row r="467" spans="1:10" s="33" customFormat="1" ht="15">
      <c r="A467" s="33" t="s">
        <v>393</v>
      </c>
      <c r="H467" s="36"/>
      <c r="J467" s="36"/>
    </row>
    <row r="469" s="25" customFormat="1" ht="14.25">
      <c r="A469" s="25" t="s">
        <v>395</v>
      </c>
    </row>
    <row r="470" s="25" customFormat="1" ht="14.25"/>
    <row r="471" spans="1:10" s="25" customFormat="1" ht="14.25">
      <c r="A471" s="25" t="s">
        <v>319</v>
      </c>
      <c r="H471" s="40" t="s">
        <v>348</v>
      </c>
      <c r="J471" s="40" t="s">
        <v>127</v>
      </c>
    </row>
    <row r="472" spans="1:10" ht="15">
      <c r="A472" s="21" t="s">
        <v>142</v>
      </c>
      <c r="H472" s="35">
        <v>35843241281</v>
      </c>
      <c r="J472" s="35">
        <v>10000274637</v>
      </c>
    </row>
    <row r="473" spans="1:10" s="25" customFormat="1" ht="14.25">
      <c r="A473" s="25" t="s">
        <v>183</v>
      </c>
      <c r="H473" s="38">
        <f>H472</f>
        <v>35843241281</v>
      </c>
      <c r="J473" s="38">
        <f>J472</f>
        <v>10000274637</v>
      </c>
    </row>
    <row r="475" spans="1:10" ht="15">
      <c r="A475" s="25" t="s">
        <v>320</v>
      </c>
      <c r="H475" s="40" t="s">
        <v>348</v>
      </c>
      <c r="I475" s="25"/>
      <c r="J475" s="40" t="s">
        <v>127</v>
      </c>
    </row>
    <row r="476" spans="1:10" ht="15">
      <c r="A476" s="21" t="s">
        <v>321</v>
      </c>
      <c r="H476" s="35"/>
      <c r="J476" s="35"/>
    </row>
    <row r="477" spans="1:10" s="25" customFormat="1" ht="14.25">
      <c r="A477" s="25" t="s">
        <v>145</v>
      </c>
      <c r="H477" s="38">
        <f>H476</f>
        <v>0</v>
      </c>
      <c r="J477" s="38">
        <f>J476</f>
        <v>0</v>
      </c>
    </row>
    <row r="479" spans="1:10" s="25" customFormat="1" ht="14.25">
      <c r="A479" s="25" t="s">
        <v>322</v>
      </c>
      <c r="H479" s="40" t="s">
        <v>348</v>
      </c>
      <c r="J479" s="40" t="s">
        <v>127</v>
      </c>
    </row>
    <row r="480" spans="1:10" ht="15">
      <c r="A480" s="21" t="s">
        <v>184</v>
      </c>
      <c r="H480" s="37">
        <f>H473-H477</f>
        <v>35843241281</v>
      </c>
      <c r="I480" s="37">
        <f>I473-I477</f>
        <v>0</v>
      </c>
      <c r="J480" s="37">
        <f>J473-J477</f>
        <v>10000274637</v>
      </c>
    </row>
    <row r="481" spans="1:10" ht="15">
      <c r="A481" s="25" t="s">
        <v>145</v>
      </c>
      <c r="H481" s="38">
        <f>H480</f>
        <v>35843241281</v>
      </c>
      <c r="J481" s="38">
        <f>J480</f>
        <v>10000274637</v>
      </c>
    </row>
    <row r="483" spans="1:10" ht="15">
      <c r="A483" s="25" t="s">
        <v>323</v>
      </c>
      <c r="H483" s="40" t="s">
        <v>348</v>
      </c>
      <c r="I483" s="25"/>
      <c r="J483" s="40" t="s">
        <v>127</v>
      </c>
    </row>
    <row r="484" spans="1:10" ht="15">
      <c r="A484" s="21" t="s">
        <v>396</v>
      </c>
      <c r="H484" s="35">
        <v>23333706856</v>
      </c>
      <c r="J484" s="35">
        <v>7422668625</v>
      </c>
    </row>
    <row r="485" spans="1:10" ht="15">
      <c r="A485" s="25" t="s">
        <v>145</v>
      </c>
      <c r="H485" s="38">
        <f>H484</f>
        <v>23333706856</v>
      </c>
      <c r="J485" s="39">
        <f>J484</f>
        <v>7422668625</v>
      </c>
    </row>
    <row r="487" spans="1:10" ht="15">
      <c r="A487" s="25" t="s">
        <v>324</v>
      </c>
      <c r="H487" s="40" t="s">
        <v>348</v>
      </c>
      <c r="I487" s="25"/>
      <c r="J487" s="40" t="s">
        <v>127</v>
      </c>
    </row>
    <row r="488" spans="1:10" ht="15">
      <c r="A488" s="21" t="s">
        <v>397</v>
      </c>
      <c r="H488" s="35">
        <v>26687437</v>
      </c>
      <c r="J488" s="35">
        <v>83995579</v>
      </c>
    </row>
    <row r="489" spans="1:10" s="25" customFormat="1" ht="14.25">
      <c r="A489" s="25" t="s">
        <v>145</v>
      </c>
      <c r="H489" s="38">
        <f>SUM(H488:H488)</f>
        <v>26687437</v>
      </c>
      <c r="I489" s="38">
        <f>SUM(I488:I488)</f>
        <v>0</v>
      </c>
      <c r="J489" s="38">
        <f>SUM(J488:J488)</f>
        <v>83995579</v>
      </c>
    </row>
    <row r="494" spans="1:10" ht="15">
      <c r="A494" s="25" t="s">
        <v>325</v>
      </c>
      <c r="H494" s="40" t="s">
        <v>348</v>
      </c>
      <c r="I494" s="25"/>
      <c r="J494" s="40" t="s">
        <v>127</v>
      </c>
    </row>
    <row r="495" spans="1:10" ht="15">
      <c r="A495" s="21" t="s">
        <v>326</v>
      </c>
      <c r="H495" s="35">
        <v>1045828695</v>
      </c>
      <c r="J495" s="35">
        <v>1326143636</v>
      </c>
    </row>
    <row r="496" spans="1:10" ht="15">
      <c r="A496" s="21" t="s">
        <v>185</v>
      </c>
      <c r="H496" s="35">
        <f>1492493480-1045828695</f>
        <v>446664785</v>
      </c>
      <c r="J496" s="35">
        <f>1809019585-1326143636</f>
        <v>482875949</v>
      </c>
    </row>
    <row r="497" spans="1:10" s="25" customFormat="1" ht="14.25">
      <c r="A497" s="25" t="s">
        <v>145</v>
      </c>
      <c r="H497" s="39">
        <f>SUM(H495:H496)</f>
        <v>1492493480</v>
      </c>
      <c r="I497" s="39">
        <f>SUM(I495:I496)</f>
        <v>0</v>
      </c>
      <c r="J497" s="39">
        <f>SUM(J495:J496)</f>
        <v>1809019585</v>
      </c>
    </row>
    <row r="499" spans="1:10" ht="15">
      <c r="A499" s="25" t="s">
        <v>327</v>
      </c>
      <c r="H499" s="40" t="s">
        <v>348</v>
      </c>
      <c r="I499" s="25"/>
      <c r="J499" s="40" t="s">
        <v>127</v>
      </c>
    </row>
    <row r="500" spans="1:10" ht="15">
      <c r="A500" s="21" t="s">
        <v>332</v>
      </c>
      <c r="H500" s="35">
        <v>2041722478</v>
      </c>
      <c r="J500" s="35">
        <v>-3880511654</v>
      </c>
    </row>
    <row r="501" spans="1:10" ht="15">
      <c r="A501" s="21" t="s">
        <v>333</v>
      </c>
      <c r="H501" s="35"/>
      <c r="J501" s="35"/>
    </row>
    <row r="502" spans="1:10" ht="15">
      <c r="A502" s="21" t="s">
        <v>398</v>
      </c>
      <c r="H502" s="35">
        <f>H501+H500</f>
        <v>2041722478</v>
      </c>
      <c r="I502" s="35"/>
      <c r="J502" s="35">
        <f>J501+J500</f>
        <v>-3880511654</v>
      </c>
    </row>
    <row r="503" spans="1:10" ht="15">
      <c r="A503" s="21" t="s">
        <v>399</v>
      </c>
      <c r="H503" s="35">
        <f>H502*15%</f>
        <v>306258371.7</v>
      </c>
      <c r="J503" s="35"/>
    </row>
    <row r="504" spans="1:10" ht="15">
      <c r="A504" s="21" t="s">
        <v>400</v>
      </c>
      <c r="H504" s="35"/>
      <c r="J504" s="35"/>
    </row>
    <row r="505" spans="1:10" ht="15">
      <c r="A505" s="24" t="s">
        <v>402</v>
      </c>
      <c r="H505" s="35"/>
      <c r="J505" s="35"/>
    </row>
    <row r="506" spans="1:10" ht="15">
      <c r="A506" s="21" t="s">
        <v>401</v>
      </c>
      <c r="H506" s="35"/>
      <c r="J506" s="35"/>
    </row>
    <row r="508" spans="1:10" ht="15">
      <c r="A508" s="25" t="s">
        <v>334</v>
      </c>
      <c r="H508" s="40" t="s">
        <v>348</v>
      </c>
      <c r="I508" s="25"/>
      <c r="J508" s="40" t="s">
        <v>127</v>
      </c>
    </row>
    <row r="509" spans="1:10" ht="15">
      <c r="A509" s="21" t="s">
        <v>186</v>
      </c>
      <c r="H509" s="37">
        <f>33548902765/1.9</f>
        <v>17657317244.736843</v>
      </c>
      <c r="J509" s="37">
        <f>93024713733/15</f>
        <v>6201647582.2</v>
      </c>
    </row>
    <row r="510" spans="1:10" ht="15">
      <c r="A510" s="21" t="s">
        <v>187</v>
      </c>
      <c r="H510" s="35">
        <f>3639000000/6</f>
        <v>606500000</v>
      </c>
      <c r="J510" s="35">
        <f>10723187672/12</f>
        <v>893598972.6666666</v>
      </c>
    </row>
    <row r="511" spans="1:10" ht="15">
      <c r="A511" s="21" t="s">
        <v>188</v>
      </c>
      <c r="H511" s="35">
        <f>453090220*2</f>
        <v>906180440</v>
      </c>
      <c r="J511" s="35">
        <f>1132180440/12</f>
        <v>94348370</v>
      </c>
    </row>
    <row r="512" spans="1:10" ht="15">
      <c r="A512" s="21" t="s">
        <v>189</v>
      </c>
      <c r="H512" s="35">
        <f>6837583914*0.05</f>
        <v>341879195.70000005</v>
      </c>
      <c r="J512" s="35">
        <f>10673158790/12</f>
        <v>889429899.1666666</v>
      </c>
    </row>
    <row r="513" spans="1:10" ht="15">
      <c r="A513" s="21" t="s">
        <v>190</v>
      </c>
      <c r="H513" s="35">
        <f>1485943496*0.4</f>
        <v>594377398.4</v>
      </c>
      <c r="J513" s="35">
        <f>7964762758*0.05</f>
        <v>398238137.90000004</v>
      </c>
    </row>
    <row r="514" spans="1:10" s="25" customFormat="1" ht="14.25">
      <c r="A514" s="25" t="s">
        <v>145</v>
      </c>
      <c r="H514" s="39">
        <f>SUM(H509:H513)</f>
        <v>20106254278.836845</v>
      </c>
      <c r="I514" s="39">
        <f>SUM(I509:I513)</f>
        <v>0</v>
      </c>
      <c r="J514" s="39">
        <f>SUM(J509:J513)</f>
        <v>8477262961.933333</v>
      </c>
    </row>
    <row r="516" spans="1:10" ht="15">
      <c r="A516" s="25" t="s">
        <v>335</v>
      </c>
      <c r="H516" s="40" t="s">
        <v>348</v>
      </c>
      <c r="I516" s="25"/>
      <c r="J516" s="40" t="s">
        <v>127</v>
      </c>
    </row>
    <row r="517" spans="1:10" s="25" customFormat="1" ht="14.25">
      <c r="A517" s="25" t="s">
        <v>191</v>
      </c>
      <c r="H517" s="39">
        <v>1735464106</v>
      </c>
      <c r="J517" s="39"/>
    </row>
    <row r="518" spans="1:10" s="25" customFormat="1" ht="14.25">
      <c r="A518" s="25" t="s">
        <v>403</v>
      </c>
      <c r="H518" s="39"/>
      <c r="J518" s="39"/>
    </row>
    <row r="519" spans="1:8" s="33" customFormat="1" ht="15">
      <c r="A519" s="101" t="s">
        <v>404</v>
      </c>
      <c r="H519" s="36"/>
    </row>
    <row r="520" spans="1:8" s="33" customFormat="1" ht="15">
      <c r="A520" s="33" t="s">
        <v>405</v>
      </c>
      <c r="H520" s="36"/>
    </row>
    <row r="521" spans="1:10" s="25" customFormat="1" ht="14.25">
      <c r="A521" s="25" t="s">
        <v>406</v>
      </c>
      <c r="H521" s="39"/>
      <c r="J521" s="39"/>
    </row>
    <row r="522" spans="1:10" s="25" customFormat="1" ht="14.25">
      <c r="A522" s="25" t="s">
        <v>407</v>
      </c>
      <c r="H522" s="39"/>
      <c r="J522" s="39"/>
    </row>
    <row r="523" spans="1:10" ht="15">
      <c r="A523" s="21" t="s">
        <v>408</v>
      </c>
      <c r="H523" s="35"/>
      <c r="J523" s="35"/>
    </row>
    <row r="524" spans="1:10" ht="15">
      <c r="A524" s="21" t="s">
        <v>192</v>
      </c>
      <c r="H524" s="35"/>
      <c r="J524" s="35"/>
    </row>
    <row r="527" ht="15">
      <c r="A527" s="25" t="s">
        <v>409</v>
      </c>
    </row>
    <row r="528" s="25" customFormat="1" ht="14.25">
      <c r="A528" s="25" t="s">
        <v>410</v>
      </c>
    </row>
    <row r="529" spans="1:10" s="26" customFormat="1" ht="42.75">
      <c r="A529" s="40" t="s">
        <v>411</v>
      </c>
      <c r="B529" s="40"/>
      <c r="C529" s="40"/>
      <c r="E529" s="40"/>
      <c r="F529" s="40" t="s">
        <v>412</v>
      </c>
      <c r="G529" s="40"/>
      <c r="H529" s="40" t="s">
        <v>413</v>
      </c>
      <c r="I529" s="40" t="s">
        <v>414</v>
      </c>
      <c r="J529" s="40" t="s">
        <v>162</v>
      </c>
    </row>
    <row r="530" spans="1:10" ht="15">
      <c r="A530" s="21" t="s">
        <v>415</v>
      </c>
      <c r="H530" s="21" t="s">
        <v>553</v>
      </c>
      <c r="I530" s="35"/>
      <c r="J530" s="35">
        <v>29317016265</v>
      </c>
    </row>
    <row r="531" spans="1:10" ht="15">
      <c r="A531" s="21" t="s">
        <v>417</v>
      </c>
      <c r="H531" s="21" t="s">
        <v>416</v>
      </c>
      <c r="I531" s="35"/>
      <c r="J531" s="35">
        <v>5502504960</v>
      </c>
    </row>
    <row r="532" ht="15">
      <c r="J532" s="35"/>
    </row>
    <row r="533" spans="1:10" ht="15">
      <c r="A533" s="25" t="s">
        <v>418</v>
      </c>
      <c r="J533" s="35"/>
    </row>
    <row r="534" spans="1:8" ht="15">
      <c r="A534" s="21" t="s">
        <v>419</v>
      </c>
      <c r="H534" s="35"/>
    </row>
    <row r="535" spans="1:8" ht="15">
      <c r="A535" s="21" t="s">
        <v>420</v>
      </c>
      <c r="H535" s="35"/>
    </row>
    <row r="536" spans="2:9" ht="15">
      <c r="B536" s="21" t="s">
        <v>421</v>
      </c>
      <c r="H536" s="35"/>
      <c r="I536" s="35">
        <v>1708142051</v>
      </c>
    </row>
    <row r="537" spans="2:9" ht="15">
      <c r="B537" s="13" t="s">
        <v>422</v>
      </c>
      <c r="H537" s="35"/>
      <c r="I537" s="35"/>
    </row>
    <row r="538" spans="2:9" ht="15">
      <c r="B538" s="21" t="s">
        <v>423</v>
      </c>
      <c r="H538" s="35"/>
      <c r="I538" s="35">
        <v>1708142051</v>
      </c>
    </row>
    <row r="540" spans="9:10" ht="15">
      <c r="I540" s="119" t="s">
        <v>554</v>
      </c>
      <c r="J540" s="119"/>
    </row>
    <row r="541" spans="2:10" ht="15">
      <c r="B541" s="21" t="s">
        <v>193</v>
      </c>
      <c r="I541" s="118" t="s">
        <v>110</v>
      </c>
      <c r="J541" s="118"/>
    </row>
    <row r="542" spans="9:10" ht="15">
      <c r="I542" s="119"/>
      <c r="J542" s="119"/>
    </row>
    <row r="547" spans="2:10" ht="15">
      <c r="B547" s="21" t="s">
        <v>235</v>
      </c>
      <c r="I547" s="119"/>
      <c r="J547" s="119"/>
    </row>
  </sheetData>
  <mergeCells count="4">
    <mergeCell ref="I541:J541"/>
    <mergeCell ref="I542:J542"/>
    <mergeCell ref="I547:J547"/>
    <mergeCell ref="I540:J540"/>
  </mergeCells>
  <printOptions/>
  <pageMargins left="0.37" right="0.2" top="0.49" bottom="0.52" header="0.27" footer="0.2"/>
  <pageSetup horizontalDpi="600" verticalDpi="600" orientation="portrait" paperSize="9" scale="9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tabColor indexed="10"/>
  </sheetPr>
  <dimension ref="A1:P30"/>
  <sheetViews>
    <sheetView workbookViewId="0" topLeftCell="G13">
      <selection activeCell="E13" sqref="E13"/>
    </sheetView>
  </sheetViews>
  <sheetFormatPr defaultColWidth="9.00390625" defaultRowHeight="12.75"/>
  <cols>
    <col min="1" max="1" width="7.75390625" style="21" customWidth="1"/>
    <col min="2" max="2" width="18.375" style="21" customWidth="1"/>
    <col min="3" max="3" width="16.375" style="21" customWidth="1"/>
    <col min="4" max="4" width="1.00390625" style="21" customWidth="1"/>
    <col min="5" max="5" width="17.125" style="21" customWidth="1"/>
    <col min="6" max="6" width="1.75390625" style="21" customWidth="1"/>
    <col min="7" max="7" width="15.75390625" style="21" bestFit="1" customWidth="1"/>
    <col min="8" max="8" width="0.37109375" style="21" customWidth="1"/>
    <col min="9" max="9" width="15.875" style="21" customWidth="1"/>
    <col min="10" max="10" width="0.875" style="21" customWidth="1"/>
    <col min="11" max="11" width="17.875" style="21" customWidth="1"/>
    <col min="12" max="12" width="15.875" style="21" customWidth="1"/>
    <col min="13" max="13" width="18.00390625" style="21" customWidth="1"/>
    <col min="14" max="14" width="0.6171875" style="21" customWidth="1"/>
    <col min="15" max="15" width="17.25390625" style="21" customWidth="1"/>
    <col min="16" max="16" width="19.875" style="21" bestFit="1" customWidth="1"/>
    <col min="17" max="16384" width="9.125" style="21" customWidth="1"/>
  </cols>
  <sheetData>
    <row r="1" spans="1:9" s="25" customFormat="1" ht="14.25">
      <c r="A1" s="25" t="s">
        <v>315</v>
      </c>
      <c r="I1" s="25" t="s">
        <v>132</v>
      </c>
    </row>
    <row r="2" s="25" customFormat="1" ht="18.75">
      <c r="A2" s="103" t="s">
        <v>131</v>
      </c>
    </row>
    <row r="3" spans="1:9" s="25" customFormat="1" ht="18.75">
      <c r="A3" s="103" t="s">
        <v>470</v>
      </c>
      <c r="I3" s="33" t="s">
        <v>194</v>
      </c>
    </row>
    <row r="5" ht="15">
      <c r="A5" s="25" t="s">
        <v>129</v>
      </c>
    </row>
    <row r="6" ht="15">
      <c r="A6" s="25" t="s">
        <v>195</v>
      </c>
    </row>
    <row r="7" spans="1:15" s="42" customFormat="1" ht="42.75">
      <c r="A7" s="40" t="s">
        <v>154</v>
      </c>
      <c r="B7" s="41"/>
      <c r="C7" s="40" t="s">
        <v>424</v>
      </c>
      <c r="E7" s="40" t="s">
        <v>196</v>
      </c>
      <c r="G7" s="40" t="s">
        <v>296</v>
      </c>
      <c r="I7" s="40" t="s">
        <v>297</v>
      </c>
      <c r="K7" s="40" t="s">
        <v>197</v>
      </c>
      <c r="L7" s="40" t="s">
        <v>198</v>
      </c>
      <c r="M7" s="42" t="s">
        <v>199</v>
      </c>
      <c r="O7" s="40" t="s">
        <v>145</v>
      </c>
    </row>
    <row r="8" spans="1:15" s="25" customFormat="1" ht="14.25">
      <c r="A8" s="25" t="s">
        <v>555</v>
      </c>
      <c r="C8" s="39">
        <v>25000000000</v>
      </c>
      <c r="D8" s="39"/>
      <c r="E8" s="39">
        <v>6886448000</v>
      </c>
      <c r="F8" s="39"/>
      <c r="G8" s="39">
        <v>-314300000</v>
      </c>
      <c r="H8" s="39"/>
      <c r="I8" s="39">
        <v>361449908</v>
      </c>
      <c r="J8" s="39"/>
      <c r="K8" s="39">
        <v>4686694386</v>
      </c>
      <c r="L8" s="39">
        <v>2614946955</v>
      </c>
      <c r="M8" s="39">
        <v>24189176565</v>
      </c>
      <c r="N8" s="39"/>
      <c r="O8" s="39">
        <f>SUM(C8:N8)</f>
        <v>63424415814</v>
      </c>
    </row>
    <row r="9" spans="1:15" ht="15">
      <c r="A9" s="21" t="s">
        <v>425</v>
      </c>
      <c r="C9" s="35">
        <v>6079800000</v>
      </c>
      <c r="M9" s="35"/>
      <c r="O9" s="35">
        <f>C9</f>
        <v>6079800000</v>
      </c>
    </row>
    <row r="10" spans="1:15" ht="15">
      <c r="A10" s="21" t="s">
        <v>426</v>
      </c>
      <c r="E10" s="35">
        <v>9354300000</v>
      </c>
      <c r="I10" s="35"/>
      <c r="K10" s="35"/>
      <c r="L10" s="35"/>
      <c r="M10" s="37">
        <f>-(K10+L10)</f>
        <v>0</v>
      </c>
      <c r="O10" s="35">
        <f>E10</f>
        <v>9354300000</v>
      </c>
    </row>
    <row r="11" spans="1:15" ht="15">
      <c r="A11" s="21" t="s">
        <v>427</v>
      </c>
      <c r="G11" s="35">
        <v>314300000</v>
      </c>
      <c r="K11" s="35"/>
      <c r="M11" s="37"/>
      <c r="O11" s="35">
        <f>G11</f>
        <v>314300000</v>
      </c>
    </row>
    <row r="12" spans="1:15" ht="15">
      <c r="A12" s="21" t="s">
        <v>556</v>
      </c>
      <c r="M12" s="35">
        <v>3554103116</v>
      </c>
      <c r="O12" s="35">
        <f>M12</f>
        <v>3554103116</v>
      </c>
    </row>
    <row r="13" spans="1:15" ht="15">
      <c r="A13" s="21" t="s">
        <v>557</v>
      </c>
      <c r="K13" s="35">
        <v>370994609</v>
      </c>
      <c r="L13" s="35">
        <v>185497304</v>
      </c>
      <c r="M13" s="35">
        <f>-(L13+K13)</f>
        <v>-556491913</v>
      </c>
      <c r="O13" s="35"/>
    </row>
    <row r="14" spans="1:15" ht="15">
      <c r="A14" s="21" t="s">
        <v>558</v>
      </c>
      <c r="M14" s="35">
        <v>-222596765</v>
      </c>
      <c r="O14" s="35">
        <f>M14</f>
        <v>-222596765</v>
      </c>
    </row>
    <row r="15" spans="1:15" ht="15">
      <c r="A15" s="21" t="s">
        <v>559</v>
      </c>
      <c r="M15" s="35">
        <v>-9542735</v>
      </c>
      <c r="O15" s="35">
        <f>M15</f>
        <v>-9542735</v>
      </c>
    </row>
    <row r="16" spans="1:15" ht="15">
      <c r="A16" s="21" t="s">
        <v>560</v>
      </c>
      <c r="M16" s="35">
        <v>1453647450</v>
      </c>
      <c r="O16" s="35">
        <f>M16</f>
        <v>1453647450</v>
      </c>
    </row>
    <row r="17" spans="1:15" ht="15">
      <c r="A17" s="21" t="s">
        <v>428</v>
      </c>
      <c r="I17" s="35">
        <v>-361449908</v>
      </c>
      <c r="M17" s="35"/>
      <c r="O17" s="35">
        <f>I17</f>
        <v>-361449908</v>
      </c>
    </row>
    <row r="18" spans="1:16" s="25" customFormat="1" ht="14.25">
      <c r="A18" s="25" t="s">
        <v>561</v>
      </c>
      <c r="C18" s="38">
        <f aca="true" t="shared" si="0" ref="C18:O18">SUM(C8:C17)</f>
        <v>31079800000</v>
      </c>
      <c r="D18" s="38">
        <f t="shared" si="0"/>
        <v>0</v>
      </c>
      <c r="E18" s="38">
        <f t="shared" si="0"/>
        <v>16240748000</v>
      </c>
      <c r="F18" s="38">
        <f t="shared" si="0"/>
        <v>0</v>
      </c>
      <c r="G18" s="38">
        <f t="shared" si="0"/>
        <v>0</v>
      </c>
      <c r="H18" s="38">
        <f t="shared" si="0"/>
        <v>0</v>
      </c>
      <c r="I18" s="38">
        <f t="shared" si="0"/>
        <v>0</v>
      </c>
      <c r="J18" s="38">
        <f t="shared" si="0"/>
        <v>0</v>
      </c>
      <c r="K18" s="38">
        <f t="shared" si="0"/>
        <v>5057688995</v>
      </c>
      <c r="L18" s="38">
        <f t="shared" si="0"/>
        <v>2800444259</v>
      </c>
      <c r="M18" s="38">
        <f t="shared" si="0"/>
        <v>28408295718</v>
      </c>
      <c r="N18" s="38">
        <f t="shared" si="0"/>
        <v>0</v>
      </c>
      <c r="O18" s="38">
        <f t="shared" si="0"/>
        <v>83586976972</v>
      </c>
      <c r="P18" s="39"/>
    </row>
    <row r="19" spans="13:16" ht="15">
      <c r="M19" s="35"/>
      <c r="O19" s="39"/>
      <c r="P19" s="37"/>
    </row>
    <row r="20" spans="1:15" s="25" customFormat="1" ht="14.25">
      <c r="A20" s="25" t="s">
        <v>562</v>
      </c>
      <c r="C20" s="39">
        <f>C18</f>
        <v>31079800000</v>
      </c>
      <c r="D20" s="39"/>
      <c r="E20" s="39">
        <f>E18</f>
        <v>16240748000</v>
      </c>
      <c r="F20" s="39"/>
      <c r="G20" s="39">
        <f>G18</f>
        <v>0</v>
      </c>
      <c r="H20" s="39"/>
      <c r="I20" s="39">
        <f>I18</f>
        <v>0</v>
      </c>
      <c r="J20" s="39"/>
      <c r="K20" s="39">
        <f>K18</f>
        <v>5057688995</v>
      </c>
      <c r="L20" s="39">
        <f>L18</f>
        <v>2800444259</v>
      </c>
      <c r="M20" s="39">
        <f>M18</f>
        <v>28408295718</v>
      </c>
      <c r="N20" s="39"/>
      <c r="O20" s="39">
        <f>SUM(C20:N20)</f>
        <v>83586976972</v>
      </c>
    </row>
    <row r="21" spans="1:15" ht="15">
      <c r="A21" s="21" t="s">
        <v>425</v>
      </c>
      <c r="C21" s="35">
        <f>34498500000-31079800000</f>
        <v>3418700000</v>
      </c>
      <c r="D21" s="35"/>
      <c r="E21" s="35"/>
      <c r="F21" s="35"/>
      <c r="G21" s="35"/>
      <c r="H21" s="35"/>
      <c r="I21" s="35"/>
      <c r="J21" s="35"/>
      <c r="K21" s="35"/>
      <c r="L21" s="35"/>
      <c r="M21" s="35"/>
      <c r="N21" s="35"/>
      <c r="O21" s="35"/>
    </row>
    <row r="22" spans="1:15" ht="15">
      <c r="A22" s="21" t="s">
        <v>426</v>
      </c>
      <c r="E22" s="35">
        <f>-16240748000+16170748000</f>
        <v>-70000000</v>
      </c>
      <c r="O22" s="37">
        <f>E22</f>
        <v>-70000000</v>
      </c>
    </row>
    <row r="23" spans="1:15" ht="15">
      <c r="A23" s="21" t="s">
        <v>565</v>
      </c>
      <c r="E23" s="35"/>
      <c r="M23" s="37">
        <f>-C21</f>
        <v>-3418700000</v>
      </c>
      <c r="O23" s="37"/>
    </row>
    <row r="24" spans="1:15" ht="15">
      <c r="A24" s="21" t="s">
        <v>563</v>
      </c>
      <c r="G24" s="35"/>
      <c r="K24" s="35">
        <f>5231235405-5057688995</f>
        <v>173546410</v>
      </c>
      <c r="L24" s="35">
        <f>2887217464-2800444259</f>
        <v>86773205</v>
      </c>
      <c r="M24" s="37">
        <f>-(K24+L24)</f>
        <v>-260319615</v>
      </c>
      <c r="O24" s="37">
        <f>G24</f>
        <v>0</v>
      </c>
    </row>
    <row r="25" spans="1:15" ht="15">
      <c r="A25" s="21" t="s">
        <v>564</v>
      </c>
      <c r="G25" s="35"/>
      <c r="K25" s="35"/>
      <c r="L25" s="35"/>
      <c r="M25" s="37">
        <v>-104127846</v>
      </c>
      <c r="O25" s="37">
        <f>M25</f>
        <v>-104127846</v>
      </c>
    </row>
    <row r="26" spans="1:15" ht="15">
      <c r="A26" s="21" t="s">
        <v>566</v>
      </c>
      <c r="K26" s="35"/>
      <c r="L26" s="35"/>
      <c r="M26" s="35">
        <v>1735464106</v>
      </c>
      <c r="O26" s="37">
        <f>SUM(K26:M26)</f>
        <v>1735464106</v>
      </c>
    </row>
    <row r="27" spans="1:15" ht="15">
      <c r="A27" s="21" t="s">
        <v>559</v>
      </c>
      <c r="I27" s="35"/>
      <c r="M27" s="35">
        <v>-803073654</v>
      </c>
      <c r="O27" s="37">
        <f>M27+I27</f>
        <v>-803073654</v>
      </c>
    </row>
    <row r="28" spans="1:16" s="25" customFormat="1" ht="14.25">
      <c r="A28" s="25" t="s">
        <v>429</v>
      </c>
      <c r="C28" s="38">
        <f>SUM(C21:C27)+C20</f>
        <v>34498500000</v>
      </c>
      <c r="D28" s="38">
        <f aca="true" t="shared" si="1" ref="D28:J28">SUM(D21:D27)+D20</f>
        <v>0</v>
      </c>
      <c r="E28" s="38">
        <f t="shared" si="1"/>
        <v>16170748000</v>
      </c>
      <c r="F28" s="38">
        <f t="shared" si="1"/>
        <v>0</v>
      </c>
      <c r="G28" s="38">
        <f t="shared" si="1"/>
        <v>0</v>
      </c>
      <c r="H28" s="38">
        <f t="shared" si="1"/>
        <v>0</v>
      </c>
      <c r="I28" s="38">
        <f t="shared" si="1"/>
        <v>0</v>
      </c>
      <c r="J28" s="38">
        <f t="shared" si="1"/>
        <v>0</v>
      </c>
      <c r="K28" s="38">
        <f>SUM(K21:K27)+K20</f>
        <v>5231235405</v>
      </c>
      <c r="L28" s="38">
        <f>SUM(L21:L27)+L20</f>
        <v>2887217464</v>
      </c>
      <c r="M28" s="38">
        <f>SUM(M21:M27)+M20</f>
        <v>25557538709</v>
      </c>
      <c r="N28" s="38">
        <f>SUM(N21:N27)+N20</f>
        <v>0</v>
      </c>
      <c r="O28" s="38">
        <f>SUM(O21:O27)+O20</f>
        <v>84345239578</v>
      </c>
      <c r="P28" s="39"/>
    </row>
    <row r="29" spans="13:16" ht="15">
      <c r="M29" s="35"/>
      <c r="O29" s="37"/>
      <c r="P29" s="37"/>
    </row>
    <row r="30" spans="13:16" ht="15">
      <c r="M30" s="37"/>
      <c r="P30" s="37"/>
    </row>
  </sheetData>
  <printOptions/>
  <pageMargins left="0.25" right="0.2" top="0.67" bottom="0.75" header="0.48" footer="0.36"/>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2011-04-25T05:49:06Z</cp:lastPrinted>
  <dcterms:created xsi:type="dcterms:W3CDTF">2009-04-16T05:27:02Z</dcterms:created>
  <dcterms:modified xsi:type="dcterms:W3CDTF">2011-04-25T05:49:22Z</dcterms:modified>
  <cp:category/>
  <cp:version/>
  <cp:contentType/>
  <cp:contentStatus/>
</cp:coreProperties>
</file>